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mc:AlternateContent xmlns:mc="http://schemas.openxmlformats.org/markup-compatibility/2006">
    <mc:Choice Requires="x15">
      <x15ac:absPath xmlns:x15ac="http://schemas.microsoft.com/office/spreadsheetml/2010/11/ac" url="N:\Tariff\"/>
    </mc:Choice>
  </mc:AlternateContent>
  <xr:revisionPtr revIDLastSave="0" documentId="13_ncr:1_{22B8FF5C-9680-4182-B4F0-54CA91F4B663}" xr6:coauthVersionLast="47" xr6:coauthVersionMax="47" xr10:uidLastSave="{00000000-0000-0000-0000-000000000000}"/>
  <workbookProtection workbookAlgorithmName="SHA-512" workbookHashValue="9Ixc4CGhLE5iOAECaqd3EwsmCv5JGs3dU1+l05s0RmokIDJhztPaQaxx8bbAEqmI0dGb1zKtLI+NcUuEaoGDWg==" workbookSaltValue="87Hh7rpmXnzdixhGvEMbuw==" workbookSpinCount="100000" lockStructure="1"/>
  <bookViews>
    <workbookView xWindow="28680" yWindow="-120" windowWidth="29040" windowHeight="15840" tabRatio="711" activeTab="1" xr2:uid="{00000000-000D-0000-FFFF-FFFF00000000}"/>
  </bookViews>
  <sheets>
    <sheet name="EXPORT RATES SEARCH" sheetId="66" r:id="rId1"/>
    <sheet name="NATIONAL EXPORT RATES " sheetId="65" r:id="rId2"/>
    <sheet name="WORKING SHEET - HIDE FROM CUST " sheetId="58" state="hidden" r:id="rId3"/>
    <sheet name="Conditions and freight surcharg" sheetId="67" state="hidden" r:id="rId4"/>
    <sheet name="MCN Singapore onf rates" sheetId="61" state="hidden" r:id="rId5"/>
    <sheet name="Information" sheetId="64" state="hidden" r:id="rId6"/>
    <sheet name="MCN Busan onf rates" sheetId="63" state="hidden" r:id="rId7"/>
    <sheet name="NZ &amp; Pacific Island Rates" sheetId="62" state="hidden" r:id="rId8"/>
    <sheet name="Micronesia" sheetId="60" state="hidden" r:id="rId9"/>
    <sheet name="TARIFF TERMS &amp; SURCHARGES" sheetId="68" r:id="rId10"/>
    <sheet name="EXPORT CFS DEPOT &amp; CONTACTS" sheetId="69" r:id="rId11"/>
    <sheet name="EIFC Terms &amp; Conditions of Tr" sheetId="57" r:id="rId12"/>
  </sheets>
  <externalReferences>
    <externalReference r:id="rId13"/>
  </externalReferences>
  <definedNames>
    <definedName name="_xlnm._FilterDatabase" localSheetId="3" hidden="1">'Conditions and freight surcharg'!$A$2:$D$2</definedName>
    <definedName name="_xlnm._FilterDatabase" localSheetId="4" hidden="1">'MCN Singapore onf rates'!$A$1:$M$1775</definedName>
    <definedName name="_xlnm._FilterDatabase" localSheetId="8" hidden="1">Micronesia!$A$290:$C$290</definedName>
    <definedName name="_xlnm._FilterDatabase" localSheetId="1" hidden="1">'NATIONAL EXPORT RATES '!$A$4:$AE$410</definedName>
    <definedName name="_xlnm._FilterDatabase" localSheetId="2" hidden="1">'WORKING SHEET - HIDE FROM CUST '!$A$4:$AP$409</definedName>
    <definedName name="_xlnm.Print_Area" localSheetId="0">'EXPORT RATES SEARCH'!$B$1:$T$15</definedName>
    <definedName name="_xlnm.Print_Area" localSheetId="6">'MCN Busan onf rates'!$A$1:$J$50</definedName>
    <definedName name="_xlnm.Print_Area" localSheetId="1">'NATIONAL EXPORT RATES '!$A$1:$AE$520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56" i="63" l="1"/>
  <c r="L357" i="63"/>
  <c r="L355" i="63"/>
  <c r="O30" i="58" l="1"/>
  <c r="AD394" i="65" l="1"/>
  <c r="AD63" i="65"/>
  <c r="AD377" i="65"/>
  <c r="AE281" i="65"/>
  <c r="AE5" i="65"/>
  <c r="AD6" i="65"/>
  <c r="AE6" i="65"/>
  <c r="AE12" i="65"/>
  <c r="AD14" i="65"/>
  <c r="AE14" i="65"/>
  <c r="AD18" i="65"/>
  <c r="AE18" i="65"/>
  <c r="AD19" i="65"/>
  <c r="AE19" i="65"/>
  <c r="AD20" i="65"/>
  <c r="AE20" i="65"/>
  <c r="AD21" i="65"/>
  <c r="AE21" i="65"/>
  <c r="AE22" i="65"/>
  <c r="AD28" i="65"/>
  <c r="AE28" i="65"/>
  <c r="AD29" i="65"/>
  <c r="AE29" i="65"/>
  <c r="AD30" i="65"/>
  <c r="AE30" i="65"/>
  <c r="AD31" i="65"/>
  <c r="AE31" i="65"/>
  <c r="AE32" i="65"/>
  <c r="AE33" i="65"/>
  <c r="AE35" i="65"/>
  <c r="AE36" i="65"/>
  <c r="AD37" i="65"/>
  <c r="AE37" i="65"/>
  <c r="AD38" i="65"/>
  <c r="AE38" i="65"/>
  <c r="AD40" i="65"/>
  <c r="AE40" i="65"/>
  <c r="AD65" i="65"/>
  <c r="AE65" i="65"/>
  <c r="AE41" i="65"/>
  <c r="AD42" i="65"/>
  <c r="AE42" i="65"/>
  <c r="AE71" i="65"/>
  <c r="AE58" i="65"/>
  <c r="AD59" i="65"/>
  <c r="AE59" i="65"/>
  <c r="AD60" i="65"/>
  <c r="AE60" i="65"/>
  <c r="AE61" i="65"/>
  <c r="AD76" i="65"/>
  <c r="AE76" i="65"/>
  <c r="AD113" i="65"/>
  <c r="AE113" i="65"/>
  <c r="AE116" i="65"/>
  <c r="AD74" i="65"/>
  <c r="AE74" i="65"/>
  <c r="AD75" i="65"/>
  <c r="AE75" i="65"/>
  <c r="AE117" i="65"/>
  <c r="AD79" i="65"/>
  <c r="AE79" i="65"/>
  <c r="AE80" i="65"/>
  <c r="AD94" i="65"/>
  <c r="AE94" i="65"/>
  <c r="AE161" i="65"/>
  <c r="AE162" i="65"/>
  <c r="AD208" i="65"/>
  <c r="AE208" i="65"/>
  <c r="AE115" i="65"/>
  <c r="AD209" i="65"/>
  <c r="AE209" i="65"/>
  <c r="AE210" i="65"/>
  <c r="AE130" i="65"/>
  <c r="AE211" i="65"/>
  <c r="AE212" i="65"/>
  <c r="AE188" i="65"/>
  <c r="AD267" i="65"/>
  <c r="AE267" i="65"/>
  <c r="AD295" i="65"/>
  <c r="AE295" i="65"/>
  <c r="AE299" i="65"/>
  <c r="AD34" i="65"/>
  <c r="AE34" i="65"/>
  <c r="AD339" i="65"/>
  <c r="AE339" i="65"/>
  <c r="AE213" i="65"/>
  <c r="AD340" i="65"/>
  <c r="AE340" i="65"/>
  <c r="AD16" i="65"/>
  <c r="AE16" i="65"/>
  <c r="AE39" i="65"/>
  <c r="AE220" i="65"/>
  <c r="AD221" i="65"/>
  <c r="AE221" i="65"/>
  <c r="AD222" i="65"/>
  <c r="AE222" i="65"/>
  <c r="AE223" i="65"/>
  <c r="AE224" i="65"/>
  <c r="AD225" i="65"/>
  <c r="AE225" i="65"/>
  <c r="AD226" i="65"/>
  <c r="AE226" i="65"/>
  <c r="AE227" i="65"/>
  <c r="AD232" i="65"/>
  <c r="AE232" i="65"/>
  <c r="AD233" i="65"/>
  <c r="AE233" i="65"/>
  <c r="AD234" i="65"/>
  <c r="AE234" i="65"/>
  <c r="AE235" i="65"/>
  <c r="AE236" i="65"/>
  <c r="AE237" i="65"/>
  <c r="AD238" i="65"/>
  <c r="AE238" i="65"/>
  <c r="AE239" i="65"/>
  <c r="AD240" i="65"/>
  <c r="AE240" i="65"/>
  <c r="AE241" i="65"/>
  <c r="AD242" i="65"/>
  <c r="AE242" i="65"/>
  <c r="AE243" i="65"/>
  <c r="AE244" i="65"/>
  <c r="AE245" i="65"/>
  <c r="AE246" i="65"/>
  <c r="AD247" i="65"/>
  <c r="AE247" i="65"/>
  <c r="AD248" i="65"/>
  <c r="AE248" i="65"/>
  <c r="AD249" i="65"/>
  <c r="AE249" i="65"/>
  <c r="AD250" i="65"/>
  <c r="AE250" i="65"/>
  <c r="AE251" i="65"/>
  <c r="AE252" i="65"/>
  <c r="AD253" i="65"/>
  <c r="AE253" i="65"/>
  <c r="AE254" i="65"/>
  <c r="AE264" i="65"/>
  <c r="AD265" i="65"/>
  <c r="AE265" i="65"/>
  <c r="AD43" i="65"/>
  <c r="AE43" i="65"/>
  <c r="AD275" i="65"/>
  <c r="AE275" i="65"/>
  <c r="AD276" i="65"/>
  <c r="AE276" i="65"/>
  <c r="AE283" i="65"/>
  <c r="AE294" i="65"/>
  <c r="AD44" i="65"/>
  <c r="AE44" i="65"/>
  <c r="AD45" i="65"/>
  <c r="AE45" i="65"/>
  <c r="AD306" i="65"/>
  <c r="AE306" i="65"/>
  <c r="AD314" i="65"/>
  <c r="AE314" i="65"/>
  <c r="AD315" i="65"/>
  <c r="AE315" i="65"/>
  <c r="AD316" i="65"/>
  <c r="AE316" i="65"/>
  <c r="AD317" i="65"/>
  <c r="AE317" i="65"/>
  <c r="AD357" i="65"/>
  <c r="AE357" i="65"/>
  <c r="AD46" i="65"/>
  <c r="AE46" i="65"/>
  <c r="AD384" i="65"/>
  <c r="AE384" i="65"/>
  <c r="AD392" i="65"/>
  <c r="AE392" i="65"/>
  <c r="AD405" i="65"/>
  <c r="AE405" i="65"/>
  <c r="AE406" i="65"/>
  <c r="AD62" i="65"/>
  <c r="AE62" i="65"/>
  <c r="AE63" i="65"/>
  <c r="AD70" i="65"/>
  <c r="AE70" i="65"/>
  <c r="AD73" i="65"/>
  <c r="AE73" i="65"/>
  <c r="AD77" i="65"/>
  <c r="AE77" i="65"/>
  <c r="AE114" i="65"/>
  <c r="AE118" i="65"/>
  <c r="AE119" i="65"/>
  <c r="AE120" i="65"/>
  <c r="AE163" i="65"/>
  <c r="AE164" i="65"/>
  <c r="AE165" i="65"/>
  <c r="AD166" i="65"/>
  <c r="AE166" i="65"/>
  <c r="AE167" i="65"/>
  <c r="AE168" i="65"/>
  <c r="AD169" i="65"/>
  <c r="AE169" i="65"/>
  <c r="AD170" i="65"/>
  <c r="AE170" i="65"/>
  <c r="AD171" i="65"/>
  <c r="AE171" i="65"/>
  <c r="AE172" i="65"/>
  <c r="AD173" i="65"/>
  <c r="AE173" i="65"/>
  <c r="AD174" i="65"/>
  <c r="AE174" i="65"/>
  <c r="AD175" i="65"/>
  <c r="AE175" i="65"/>
  <c r="AD176" i="65"/>
  <c r="AE176" i="65"/>
  <c r="AE177" i="65"/>
  <c r="AD178" i="65"/>
  <c r="AE178" i="65"/>
  <c r="AD179" i="65"/>
  <c r="AE179" i="65"/>
  <c r="AD180" i="65"/>
  <c r="AE180" i="65"/>
  <c r="AE181" i="65"/>
  <c r="AD182" i="65"/>
  <c r="AE182" i="65"/>
  <c r="AD183" i="65"/>
  <c r="AE183" i="65"/>
  <c r="AD184" i="65"/>
  <c r="AE184" i="65"/>
  <c r="AD214" i="65"/>
  <c r="AE214" i="65"/>
  <c r="AE215" i="65"/>
  <c r="AE216" i="65"/>
  <c r="AD259" i="65"/>
  <c r="AE259" i="65"/>
  <c r="AE260" i="65"/>
  <c r="AE261" i="65"/>
  <c r="AE262" i="65"/>
  <c r="AE263" i="65"/>
  <c r="AE266" i="65"/>
  <c r="AD268" i="65"/>
  <c r="AE268" i="65"/>
  <c r="AE269" i="65"/>
  <c r="AE273" i="65"/>
  <c r="AD296" i="65"/>
  <c r="AE296" i="65"/>
  <c r="AD297" i="65"/>
  <c r="AE297" i="65"/>
  <c r="AD298" i="65"/>
  <c r="AE298" i="65"/>
  <c r="AD323" i="65"/>
  <c r="AE323" i="65"/>
  <c r="AD331" i="65"/>
  <c r="AE331" i="65"/>
  <c r="AD335" i="65"/>
  <c r="AE335" i="65"/>
  <c r="AE336" i="65"/>
  <c r="AD337" i="65"/>
  <c r="AE337" i="65"/>
  <c r="AD341" i="65"/>
  <c r="AE341" i="65"/>
  <c r="AD342" i="65"/>
  <c r="AE342" i="65"/>
  <c r="AE349" i="65"/>
  <c r="AD351" i="65"/>
  <c r="AE351" i="65"/>
  <c r="AD352" i="65"/>
  <c r="AE352" i="65"/>
  <c r="AE353" i="65"/>
  <c r="AD355" i="65"/>
  <c r="AE355" i="65"/>
  <c r="AD363" i="65"/>
  <c r="AE363" i="65"/>
  <c r="AD364" i="65"/>
  <c r="AE364" i="65"/>
  <c r="AD367" i="65"/>
  <c r="AE367" i="65"/>
  <c r="AD368" i="65"/>
  <c r="AE368" i="65"/>
  <c r="AD369" i="65"/>
  <c r="AE369" i="65"/>
  <c r="AD372" i="65"/>
  <c r="AE372" i="65"/>
  <c r="AE376" i="65"/>
  <c r="AE377" i="65"/>
  <c r="AD378" i="65"/>
  <c r="AE378" i="65"/>
  <c r="AD379" i="65"/>
  <c r="AE379" i="65"/>
  <c r="AD381" i="65"/>
  <c r="AE381" i="65"/>
  <c r="AD386" i="65"/>
  <c r="AE386" i="65"/>
  <c r="AE388" i="65"/>
  <c r="AD393" i="65"/>
  <c r="AE393" i="65"/>
  <c r="AE394" i="65"/>
  <c r="AD395" i="65"/>
  <c r="AE395" i="65"/>
  <c r="AD396" i="65"/>
  <c r="AE396" i="65"/>
  <c r="AE397" i="65"/>
  <c r="AD398" i="65"/>
  <c r="AE398" i="65"/>
  <c r="AD399" i="65"/>
  <c r="AE399" i="65"/>
  <c r="AD400" i="65"/>
  <c r="AE400" i="65"/>
  <c r="AE401" i="65"/>
  <c r="AD403" i="65"/>
  <c r="AE403" i="65"/>
  <c r="AD404" i="65"/>
  <c r="AE404" i="65"/>
  <c r="AD407" i="65"/>
  <c r="AE407" i="65"/>
  <c r="AD217" i="65"/>
  <c r="AE217" i="65"/>
  <c r="AD47" i="65"/>
  <c r="AE47" i="65"/>
  <c r="AD48" i="65"/>
  <c r="AE48" i="65"/>
  <c r="AD72" i="65"/>
  <c r="AE72" i="65"/>
  <c r="AE111" i="65"/>
  <c r="AD112" i="65"/>
  <c r="AE112" i="65"/>
  <c r="AE192" i="65"/>
  <c r="AE206" i="65"/>
  <c r="AE218" i="65"/>
  <c r="AE370" i="65"/>
  <c r="AD67" i="65"/>
  <c r="AE67" i="65"/>
  <c r="AD7" i="65"/>
  <c r="AE7" i="65"/>
  <c r="AD8" i="65"/>
  <c r="AE8" i="65"/>
  <c r="AD9" i="65"/>
  <c r="AE9" i="65"/>
  <c r="AD10" i="65"/>
  <c r="AE10" i="65"/>
  <c r="AD11" i="65"/>
  <c r="AE11" i="65"/>
  <c r="AD13" i="65"/>
  <c r="AE13" i="65"/>
  <c r="AE15" i="65"/>
  <c r="AD17" i="65"/>
  <c r="AE17" i="65"/>
  <c r="AE23" i="65"/>
  <c r="AD24" i="65"/>
  <c r="AE24" i="65"/>
  <c r="AD25" i="65"/>
  <c r="AE25" i="65"/>
  <c r="AD26" i="65"/>
  <c r="AE26" i="65"/>
  <c r="AD27" i="65"/>
  <c r="AE27" i="65"/>
  <c r="AD49" i="65"/>
  <c r="AE49" i="65"/>
  <c r="AE50" i="65"/>
  <c r="AE51" i="65"/>
  <c r="AD52" i="65"/>
  <c r="AE52" i="65"/>
  <c r="AD53" i="65"/>
  <c r="AE53" i="65"/>
  <c r="AD54" i="65"/>
  <c r="AE54" i="65"/>
  <c r="AE55" i="65"/>
  <c r="AE56" i="65"/>
  <c r="AD57" i="65"/>
  <c r="AE57" i="65"/>
  <c r="AD64" i="65"/>
  <c r="AE64" i="65"/>
  <c r="AD66" i="65"/>
  <c r="AE66" i="65"/>
  <c r="AE68" i="65"/>
  <c r="AD69" i="65"/>
  <c r="AE69" i="65"/>
  <c r="AD78" i="65"/>
  <c r="AE78" i="65"/>
  <c r="AD81" i="65"/>
  <c r="AE81" i="65"/>
  <c r="AD82" i="65"/>
  <c r="AE82" i="65"/>
  <c r="AD83" i="65"/>
  <c r="AE83" i="65"/>
  <c r="AE84" i="65"/>
  <c r="AD85" i="65"/>
  <c r="AE85" i="65"/>
  <c r="AE86" i="65"/>
  <c r="AD87" i="65"/>
  <c r="AE87" i="65"/>
  <c r="AD88" i="65"/>
  <c r="AE88" i="65"/>
  <c r="AE89" i="65"/>
  <c r="AD90" i="65"/>
  <c r="AE90" i="65"/>
  <c r="AD91" i="65"/>
  <c r="AE91" i="65"/>
  <c r="AD92" i="65"/>
  <c r="AE92" i="65"/>
  <c r="AE93" i="65"/>
  <c r="AD95" i="65"/>
  <c r="AE95" i="65"/>
  <c r="AE96" i="65"/>
  <c r="AE97" i="65"/>
  <c r="AE98" i="65"/>
  <c r="AD99" i="65"/>
  <c r="AE99" i="65"/>
  <c r="AE100" i="65"/>
  <c r="AD101" i="65"/>
  <c r="AE101" i="65"/>
  <c r="AD102" i="65"/>
  <c r="AE102" i="65"/>
  <c r="AE103" i="65"/>
  <c r="AD104" i="65"/>
  <c r="AE104" i="65"/>
  <c r="AD105" i="65"/>
  <c r="AE105" i="65"/>
  <c r="AD106" i="65"/>
  <c r="AE106" i="65"/>
  <c r="AD107" i="65"/>
  <c r="AE107" i="65"/>
  <c r="AE108" i="65"/>
  <c r="AD109" i="65"/>
  <c r="AE109" i="65"/>
  <c r="AD110" i="65"/>
  <c r="AE110" i="65"/>
  <c r="AD121" i="65"/>
  <c r="AE121" i="65"/>
  <c r="AD122" i="65"/>
  <c r="AE122" i="65"/>
  <c r="AE123" i="65"/>
  <c r="AE124" i="65"/>
  <c r="AD125" i="65"/>
  <c r="AE125" i="65"/>
  <c r="AD126" i="65"/>
  <c r="AE126" i="65"/>
  <c r="AD127" i="65"/>
  <c r="AE127" i="65"/>
  <c r="AD128" i="65"/>
  <c r="AE128" i="65"/>
  <c r="AE129" i="65"/>
  <c r="AD131" i="65"/>
  <c r="AE131" i="65"/>
  <c r="AD132" i="65"/>
  <c r="AE132" i="65"/>
  <c r="AD133" i="65"/>
  <c r="AE133" i="65"/>
  <c r="AD134" i="65"/>
  <c r="AE134" i="65"/>
  <c r="AD135" i="65"/>
  <c r="AE135" i="65"/>
  <c r="AD136" i="65"/>
  <c r="AE136" i="65"/>
  <c r="AD137" i="65"/>
  <c r="AE137" i="65"/>
  <c r="AE138" i="65"/>
  <c r="AD139" i="65"/>
  <c r="AE139" i="65"/>
  <c r="AD140" i="65"/>
  <c r="AE140" i="65"/>
  <c r="AD141" i="65"/>
  <c r="AE141" i="65"/>
  <c r="AD142" i="65"/>
  <c r="AE142" i="65"/>
  <c r="AE143" i="65"/>
  <c r="AE144" i="65"/>
  <c r="AE145" i="65"/>
  <c r="AD146" i="65"/>
  <c r="AE146" i="65"/>
  <c r="AE147" i="65"/>
  <c r="AD148" i="65"/>
  <c r="AE148" i="65"/>
  <c r="AE149" i="65"/>
  <c r="AE150" i="65"/>
  <c r="AD151" i="65"/>
  <c r="AE151" i="65"/>
  <c r="AD152" i="65"/>
  <c r="AE152" i="65"/>
  <c r="AD153" i="65"/>
  <c r="AE153" i="65"/>
  <c r="AE154" i="65"/>
  <c r="AD155" i="65"/>
  <c r="AE155" i="65"/>
  <c r="AD156" i="65"/>
  <c r="AE156" i="65"/>
  <c r="AD157" i="65"/>
  <c r="AE157" i="65"/>
  <c r="AE158" i="65"/>
  <c r="AD159" i="65"/>
  <c r="AE159" i="65"/>
  <c r="AD160" i="65"/>
  <c r="AE160" i="65"/>
  <c r="AD185" i="65"/>
  <c r="AE185" i="65"/>
  <c r="AE186" i="65"/>
  <c r="AD187" i="65"/>
  <c r="AE187" i="65"/>
  <c r="AE189" i="65"/>
  <c r="AE190" i="65"/>
  <c r="AD191" i="65"/>
  <c r="AE191" i="65"/>
  <c r="AE193" i="65"/>
  <c r="AD194" i="65"/>
  <c r="AE194" i="65"/>
  <c r="AD195" i="65"/>
  <c r="AE195" i="65"/>
  <c r="AE196" i="65"/>
  <c r="AE197" i="65"/>
  <c r="AD198" i="65"/>
  <c r="AE198" i="65"/>
  <c r="AE199" i="65"/>
  <c r="AD200" i="65"/>
  <c r="AE200" i="65"/>
  <c r="AE201" i="65"/>
  <c r="AE202" i="65"/>
  <c r="AD203" i="65"/>
  <c r="AE203" i="65"/>
  <c r="AE204" i="65"/>
  <c r="AD205" i="65"/>
  <c r="AE205" i="65"/>
  <c r="AD207" i="65"/>
  <c r="AE207" i="65"/>
  <c r="AD219" i="65"/>
  <c r="AE219" i="65"/>
  <c r="AE228" i="65"/>
  <c r="AE229" i="65"/>
  <c r="AD230" i="65"/>
  <c r="AE230" i="65"/>
  <c r="AD231" i="65"/>
  <c r="AE231" i="65"/>
  <c r="AD255" i="65"/>
  <c r="AE255" i="65"/>
  <c r="AE256" i="65"/>
  <c r="AD257" i="65"/>
  <c r="AE257" i="65"/>
  <c r="AD258" i="65"/>
  <c r="AE258" i="65"/>
  <c r="AE271" i="65"/>
  <c r="AD272" i="65"/>
  <c r="AE272" i="65"/>
  <c r="AE274" i="65"/>
  <c r="AE277" i="65"/>
  <c r="AD278" i="65"/>
  <c r="AE278" i="65"/>
  <c r="AD279" i="65"/>
  <c r="AE279" i="65"/>
  <c r="AE280" i="65"/>
  <c r="AD282" i="65"/>
  <c r="AE282" i="65"/>
  <c r="AD284" i="65"/>
  <c r="AE284" i="65"/>
  <c r="AD285" i="65"/>
  <c r="AE285" i="65"/>
  <c r="AD286" i="65"/>
  <c r="AE286" i="65"/>
  <c r="AE287" i="65"/>
  <c r="AE288" i="65"/>
  <c r="AD289" i="65"/>
  <c r="AE289" i="65"/>
  <c r="AD290" i="65"/>
  <c r="AE290" i="65"/>
  <c r="AD291" i="65"/>
  <c r="AE291" i="65"/>
  <c r="AD292" i="65"/>
  <c r="AE292" i="65"/>
  <c r="AD293" i="65"/>
  <c r="AE293" i="65"/>
  <c r="AD300" i="65"/>
  <c r="AE300" i="65"/>
  <c r="AD301" i="65"/>
  <c r="AE301" i="65"/>
  <c r="AD302" i="65"/>
  <c r="AE302" i="65"/>
  <c r="AD303" i="65"/>
  <c r="AE303" i="65"/>
  <c r="AE304" i="65"/>
  <c r="AD305" i="65"/>
  <c r="AE305" i="65"/>
  <c r="AD307" i="65"/>
  <c r="AE307" i="65"/>
  <c r="AD308" i="65"/>
  <c r="AE308" i="65"/>
  <c r="AE309" i="65"/>
  <c r="AD310" i="65"/>
  <c r="AE310" i="65"/>
  <c r="AD311" i="65"/>
  <c r="AE311" i="65"/>
  <c r="AE312" i="65"/>
  <c r="AD313" i="65"/>
  <c r="AE313" i="65"/>
  <c r="AE318" i="65"/>
  <c r="AD319" i="65"/>
  <c r="AE319" i="65"/>
  <c r="AE320" i="65"/>
  <c r="AD321" i="65"/>
  <c r="AE321" i="65"/>
  <c r="AD322" i="65"/>
  <c r="AE322" i="65"/>
  <c r="AE324" i="65"/>
  <c r="AE325" i="65"/>
  <c r="AD326" i="65"/>
  <c r="AE326" i="65"/>
  <c r="AE327" i="65"/>
  <c r="AE328" i="65"/>
  <c r="AD329" i="65"/>
  <c r="AE329" i="65"/>
  <c r="AD330" i="65"/>
  <c r="AE330" i="65"/>
  <c r="AD332" i="65"/>
  <c r="AE332" i="65"/>
  <c r="AE333" i="65"/>
  <c r="AD334" i="65"/>
  <c r="AE334" i="65"/>
  <c r="AD338" i="65"/>
  <c r="AE338" i="65"/>
  <c r="AE343" i="65"/>
  <c r="AD344" i="65"/>
  <c r="AE344" i="65"/>
  <c r="AE345" i="65"/>
  <c r="AD346" i="65"/>
  <c r="AE346" i="65"/>
  <c r="AD347" i="65"/>
  <c r="AE347" i="65"/>
  <c r="AE348" i="65"/>
  <c r="AD350" i="65"/>
  <c r="AE350" i="65"/>
  <c r="AE354" i="65"/>
  <c r="AD356" i="65"/>
  <c r="AE356" i="65"/>
  <c r="AD358" i="65"/>
  <c r="AE358" i="65"/>
  <c r="AE359" i="65"/>
  <c r="AD360" i="65"/>
  <c r="AE360" i="65"/>
  <c r="AD361" i="65"/>
  <c r="AE361" i="65"/>
  <c r="AD362" i="65"/>
  <c r="AE362" i="65"/>
  <c r="AE365" i="65"/>
  <c r="AD366" i="65"/>
  <c r="AE366" i="65"/>
  <c r="AD371" i="65"/>
  <c r="AE371" i="65"/>
  <c r="AD373" i="65"/>
  <c r="AE373" i="65"/>
  <c r="AD374" i="65"/>
  <c r="AE374" i="65"/>
  <c r="AE375" i="65"/>
  <c r="AE380" i="65"/>
  <c r="AE382" i="65"/>
  <c r="AE383" i="65"/>
  <c r="AE385" i="65"/>
  <c r="AD387" i="65"/>
  <c r="AE387" i="65"/>
  <c r="AD389" i="65"/>
  <c r="AE389" i="65"/>
  <c r="AD390" i="65"/>
  <c r="AE390" i="65"/>
  <c r="AE391" i="65"/>
  <c r="AD402" i="65"/>
  <c r="AE402" i="65"/>
  <c r="AE408" i="65"/>
  <c r="AE409" i="65"/>
  <c r="AD270" i="65"/>
  <c r="AE270" i="65"/>
  <c r="AD410" i="65"/>
  <c r="AE410" i="65"/>
  <c r="O410" i="58"/>
  <c r="N250" i="58"/>
  <c r="N243" i="58"/>
  <c r="N252" i="58"/>
  <c r="AK177" i="58"/>
  <c r="AK178" i="58"/>
  <c r="AK179" i="58"/>
  <c r="AK180" i="58"/>
  <c r="AK181" i="58"/>
  <c r="AK182" i="58"/>
  <c r="AK183" i="58"/>
  <c r="AK184" i="58"/>
  <c r="AK214" i="58"/>
  <c r="AK215" i="58"/>
  <c r="AK216" i="58"/>
  <c r="AK259" i="58"/>
  <c r="AK260" i="58"/>
  <c r="AK261" i="58"/>
  <c r="AK262" i="58"/>
  <c r="AK263" i="58"/>
  <c r="AK266" i="58"/>
  <c r="AK268" i="58"/>
  <c r="AK269" i="58"/>
  <c r="AK70" i="58"/>
  <c r="AK73" i="58"/>
  <c r="AK77" i="58"/>
  <c r="AK114" i="58"/>
  <c r="AK299" i="58"/>
  <c r="AK295" i="58"/>
  <c r="AK267" i="58"/>
  <c r="AK212" i="58"/>
  <c r="AK211" i="58"/>
  <c r="AK210" i="58"/>
  <c r="AK209" i="58"/>
  <c r="AK208" i="58"/>
  <c r="AK162" i="58"/>
  <c r="AK161" i="58"/>
  <c r="AK117" i="58"/>
  <c r="AK116" i="58"/>
  <c r="AK113" i="58"/>
  <c r="AK76" i="58"/>
  <c r="AK71" i="58"/>
  <c r="AK65" i="58"/>
  <c r="AK38" i="58"/>
  <c r="AK37" i="58"/>
  <c r="AK36" i="58"/>
  <c r="AK35" i="58"/>
  <c r="AC386" i="58"/>
  <c r="AH386" i="58" s="1"/>
  <c r="AC381" i="58"/>
  <c r="AH381" i="58" s="1"/>
  <c r="AC379" i="58"/>
  <c r="AH379" i="58" s="1"/>
  <c r="AC378" i="58"/>
  <c r="AH378" i="58" s="1"/>
  <c r="AC377" i="58"/>
  <c r="AH377" i="58" s="1"/>
  <c r="AC376" i="58"/>
  <c r="AH376" i="58" s="1"/>
  <c r="AC372" i="58"/>
  <c r="AH372" i="58" s="1"/>
  <c r="AC369" i="58"/>
  <c r="AH369" i="58" s="1"/>
  <c r="AC368" i="58"/>
  <c r="AH368" i="58" s="1"/>
  <c r="AC367" i="58"/>
  <c r="AH367" i="58" s="1"/>
  <c r="AC364" i="58"/>
  <c r="AH364" i="58" s="1"/>
  <c r="AC363" i="58"/>
  <c r="AH363" i="58" s="1"/>
  <c r="AC355" i="58"/>
  <c r="AH355" i="58" s="1"/>
  <c r="AC353" i="58"/>
  <c r="AH353" i="58" s="1"/>
  <c r="AC352" i="58"/>
  <c r="AH352" i="58" s="1"/>
  <c r="AC351" i="58"/>
  <c r="AH351" i="58" s="1"/>
  <c r="AC349" i="58"/>
  <c r="AH349" i="58" s="1"/>
  <c r="AC342" i="58"/>
  <c r="AH342" i="58" s="1"/>
  <c r="AC341" i="58"/>
  <c r="AH341" i="58" s="1"/>
  <c r="AC337" i="58"/>
  <c r="AH337" i="58" s="1"/>
  <c r="AC336" i="58"/>
  <c r="AH336" i="58" s="1"/>
  <c r="AC335" i="58"/>
  <c r="AH335" i="58" s="1"/>
  <c r="AC388" i="58"/>
  <c r="AH388" i="58" s="1"/>
  <c r="AC393" i="58"/>
  <c r="AH393" i="58" s="1"/>
  <c r="AC394" i="58"/>
  <c r="AH394" i="58" s="1"/>
  <c r="AC395" i="58"/>
  <c r="AH395" i="58" s="1"/>
  <c r="AC396" i="58"/>
  <c r="AH396" i="58" s="1"/>
  <c r="AC397" i="58"/>
  <c r="AH397" i="58" s="1"/>
  <c r="AC398" i="58"/>
  <c r="AH398" i="58" s="1"/>
  <c r="AC399" i="58"/>
  <c r="AH399" i="58" s="1"/>
  <c r="AC400" i="58"/>
  <c r="AH400" i="58" s="1"/>
  <c r="AC401" i="58"/>
  <c r="AH401" i="58" s="1"/>
  <c r="AC403" i="58"/>
  <c r="AH403" i="58" s="1"/>
  <c r="AC404" i="58"/>
  <c r="AH404" i="58" s="1"/>
  <c r="AK63" i="58"/>
  <c r="AK62" i="58"/>
  <c r="Z29" i="58"/>
  <c r="Y30" i="58"/>
  <c r="AH410" i="58"/>
  <c r="AG410" i="58"/>
  <c r="AK14" i="58"/>
  <c r="AK18" i="58"/>
  <c r="AK19" i="58"/>
  <c r="AK20" i="58"/>
  <c r="AK21" i="58"/>
  <c r="AK22" i="58"/>
  <c r="AK12" i="58"/>
  <c r="AI233" i="58"/>
  <c r="AH233" i="58"/>
  <c r="AG233" i="58"/>
  <c r="AD233" i="58"/>
  <c r="AC233" i="58"/>
  <c r="AB233" i="58"/>
  <c r="AK16" i="58" l="1"/>
  <c r="AK90" i="58"/>
  <c r="AK91" i="58"/>
  <c r="AK136" i="58"/>
  <c r="AK137" i="58"/>
  <c r="AK118" i="58"/>
  <c r="AK119" i="58"/>
  <c r="AK296" i="58"/>
  <c r="AK297" i="58"/>
  <c r="AK298" i="58"/>
  <c r="K515" i="61"/>
  <c r="K449" i="61"/>
  <c r="AK397" i="58"/>
  <c r="AK398" i="58"/>
  <c r="AK399" i="58"/>
  <c r="AK400" i="58"/>
  <c r="AK402" i="58"/>
  <c r="AK401" i="58"/>
  <c r="AK403" i="58"/>
  <c r="AK404" i="58"/>
  <c r="AK380" i="58"/>
  <c r="AK381" i="58"/>
  <c r="AK382" i="58"/>
  <c r="AK383" i="58"/>
  <c r="AK385" i="58"/>
  <c r="AK386" i="58"/>
  <c r="AK387" i="58"/>
  <c r="AK389" i="58"/>
  <c r="AK390" i="58"/>
  <c r="AK388" i="58"/>
  <c r="AK391" i="58"/>
  <c r="AK393" i="58"/>
  <c r="AK394" i="58"/>
  <c r="AK395" i="58"/>
  <c r="AK396" i="58"/>
  <c r="AK343" i="58"/>
  <c r="AK344" i="58"/>
  <c r="AK345" i="58"/>
  <c r="AK346" i="58"/>
  <c r="AK347" i="58"/>
  <c r="AK348" i="58"/>
  <c r="AK349" i="58"/>
  <c r="AK350" i="58"/>
  <c r="AK351" i="58"/>
  <c r="AK352" i="58"/>
  <c r="AK353" i="58"/>
  <c r="AK354" i="58"/>
  <c r="AK355" i="58"/>
  <c r="AK356" i="58"/>
  <c r="AK358" i="58"/>
  <c r="AK359" i="58"/>
  <c r="AK360" i="58"/>
  <c r="AK361" i="58"/>
  <c r="AK362" i="58"/>
  <c r="AK363" i="58"/>
  <c r="AK365" i="58"/>
  <c r="AK364" i="58"/>
  <c r="AK366" i="58"/>
  <c r="AK367" i="58"/>
  <c r="AK368" i="58"/>
  <c r="AK371" i="58"/>
  <c r="AK372" i="58"/>
  <c r="AK373" i="58"/>
  <c r="AK374" i="58"/>
  <c r="AK375" i="58"/>
  <c r="AK376" i="58"/>
  <c r="AK377" i="58"/>
  <c r="AK378" i="58"/>
  <c r="AK379" i="58"/>
  <c r="AK342" i="58"/>
  <c r="AK341" i="58"/>
  <c r="AK338" i="58"/>
  <c r="AK337" i="58"/>
  <c r="AK336" i="58"/>
  <c r="AK335" i="58"/>
  <c r="AK334" i="58"/>
  <c r="AK333" i="58"/>
  <c r="AK332" i="58"/>
  <c r="AJ339" i="58"/>
  <c r="AJ340" i="58"/>
  <c r="AJ34" i="58"/>
  <c r="E13" i="66"/>
  <c r="O16" i="66"/>
  <c r="AE466" i="65"/>
  <c r="AE467" i="65"/>
  <c r="AE468" i="65"/>
  <c r="AE469" i="65"/>
  <c r="AE470" i="65"/>
  <c r="AE471" i="65"/>
  <c r="AE472" i="65"/>
  <c r="AE473" i="65"/>
  <c r="AE474" i="65"/>
  <c r="AE475" i="65"/>
  <c r="AE476" i="65"/>
  <c r="AE477" i="65"/>
  <c r="AE478" i="65"/>
  <c r="AE479" i="65"/>
  <c r="AE480" i="65"/>
  <c r="AE481" i="65"/>
  <c r="AE482" i="65"/>
  <c r="AE483" i="65"/>
  <c r="AE484" i="65"/>
  <c r="AE485" i="65"/>
  <c r="AE486" i="65"/>
  <c r="AE487" i="65"/>
  <c r="AE488" i="65"/>
  <c r="AE489" i="65"/>
  <c r="AE490" i="65"/>
  <c r="AE491" i="65"/>
  <c r="AE492" i="65"/>
  <c r="AE493" i="65"/>
  <c r="AE494" i="65"/>
  <c r="AE495" i="65"/>
  <c r="AE496" i="65"/>
  <c r="AE497" i="65"/>
  <c r="AE498" i="65"/>
  <c r="AE499" i="65"/>
  <c r="AE500" i="65"/>
  <c r="AE501" i="65"/>
  <c r="AE502" i="65"/>
  <c r="AE503" i="65"/>
  <c r="AE504" i="65"/>
  <c r="AE505" i="65"/>
  <c r="AE506" i="65"/>
  <c r="AE507" i="65"/>
  <c r="AE508" i="65"/>
  <c r="AE509" i="65"/>
  <c r="AE510" i="65"/>
  <c r="AE511" i="65"/>
  <c r="AE512" i="65"/>
  <c r="AE513" i="65"/>
  <c r="AE514" i="65"/>
  <c r="AE515" i="65"/>
  <c r="AE516" i="65"/>
  <c r="AE517" i="65"/>
  <c r="AE518" i="65"/>
  <c r="AE519" i="65"/>
  <c r="AE520" i="65"/>
  <c r="AE521" i="65"/>
  <c r="AE522" i="65"/>
  <c r="AE523" i="65"/>
  <c r="AE524" i="65"/>
  <c r="AD466" i="65"/>
  <c r="AD467" i="65"/>
  <c r="AD468" i="65"/>
  <c r="AD469" i="65"/>
  <c r="AD470" i="65"/>
  <c r="AD471" i="65"/>
  <c r="AD472" i="65"/>
  <c r="AD473" i="65"/>
  <c r="AD474" i="65"/>
  <c r="AD475" i="65"/>
  <c r="AD476" i="65"/>
  <c r="AD477" i="65"/>
  <c r="AD478" i="65"/>
  <c r="AD479" i="65"/>
  <c r="AD480" i="65"/>
  <c r="AD481" i="65"/>
  <c r="AD482" i="65"/>
  <c r="AD483" i="65"/>
  <c r="AD484" i="65"/>
  <c r="AD485" i="65"/>
  <c r="AD486" i="65"/>
  <c r="AD487" i="65"/>
  <c r="AD488" i="65"/>
  <c r="AD489" i="65"/>
  <c r="AD490" i="65"/>
  <c r="AD491" i="65"/>
  <c r="AD492" i="65"/>
  <c r="AD493" i="65"/>
  <c r="AD494" i="65"/>
  <c r="AD495" i="65"/>
  <c r="AD496" i="65"/>
  <c r="AD497" i="65"/>
  <c r="AD498" i="65"/>
  <c r="AD499" i="65"/>
  <c r="AD500" i="65"/>
  <c r="AD501" i="65"/>
  <c r="AD502" i="65"/>
  <c r="AD503" i="65"/>
  <c r="AD504" i="65"/>
  <c r="AD505" i="65"/>
  <c r="AD506" i="65"/>
  <c r="AD507" i="65"/>
  <c r="AD508" i="65"/>
  <c r="AD509" i="65"/>
  <c r="AD510" i="65"/>
  <c r="AD511" i="65"/>
  <c r="AD512" i="65"/>
  <c r="AD513" i="65"/>
  <c r="AD514" i="65"/>
  <c r="AD515" i="65"/>
  <c r="AD516" i="65"/>
  <c r="AD517" i="65"/>
  <c r="AD518" i="65"/>
  <c r="AD519" i="65"/>
  <c r="AD520" i="65"/>
  <c r="AD521" i="65"/>
  <c r="AD522" i="65"/>
  <c r="AD523" i="65"/>
  <c r="AD524" i="65"/>
  <c r="J16" i="66" l="1"/>
  <c r="J13" i="66"/>
  <c r="O15" i="66"/>
  <c r="J15" i="66"/>
  <c r="O13" i="66"/>
  <c r="O14" i="66"/>
  <c r="J14" i="66"/>
  <c r="O17" i="66"/>
  <c r="J17" i="66"/>
  <c r="I17" i="66"/>
  <c r="H17" i="66"/>
  <c r="F17" i="66"/>
  <c r="G17" i="66"/>
  <c r="E17" i="66"/>
  <c r="I16" i="66"/>
  <c r="H16" i="66"/>
  <c r="G16" i="66"/>
  <c r="F16" i="66"/>
  <c r="E16" i="66"/>
  <c r="I15" i="66"/>
  <c r="H15" i="66"/>
  <c r="F15" i="66"/>
  <c r="E15" i="66"/>
  <c r="I14" i="66"/>
  <c r="H14" i="66"/>
  <c r="F14" i="66"/>
  <c r="E14" i="66"/>
  <c r="I13" i="66"/>
  <c r="H13" i="66"/>
  <c r="G13" i="66"/>
  <c r="F13" i="66"/>
  <c r="D17" i="66"/>
  <c r="D16" i="66"/>
  <c r="D15" i="66"/>
  <c r="D14" i="66"/>
  <c r="D13" i="66"/>
  <c r="O11" i="66"/>
  <c r="G15" i="66" l="1"/>
  <c r="G14" i="66"/>
  <c r="V188" i="58"/>
  <c r="AF188" i="58" s="1"/>
  <c r="AK6" i="58"/>
  <c r="AF375" i="58"/>
  <c r="AF354" i="58"/>
  <c r="AF382" i="58"/>
  <c r="AF337" i="58"/>
  <c r="AF380" i="58"/>
  <c r="AF348" i="58"/>
  <c r="AF364" i="58"/>
  <c r="AF365" i="58"/>
  <c r="AF403" i="58"/>
  <c r="AF350" i="58"/>
  <c r="AF343" i="58"/>
  <c r="AF342" i="58"/>
  <c r="AF400" i="58"/>
  <c r="AF370" i="58"/>
  <c r="AF401" i="58"/>
  <c r="AF374" i="58"/>
  <c r="AF383" i="58"/>
  <c r="AF336" i="58"/>
  <c r="AF385" i="58"/>
  <c r="AF347" i="58"/>
  <c r="AF366" i="58"/>
  <c r="AF381" i="58"/>
  <c r="AF341" i="58"/>
  <c r="AF402" i="58"/>
  <c r="AF335" i="58"/>
  <c r="AF356" i="58"/>
  <c r="AF391" i="58"/>
  <c r="AF334" i="58"/>
  <c r="AF362" i="58"/>
  <c r="AF404" i="58"/>
  <c r="AF346" i="58"/>
  <c r="AF388" i="58"/>
  <c r="AF355" i="58"/>
  <c r="AF338" i="58"/>
  <c r="AF367" i="58"/>
  <c r="AF399" i="58"/>
  <c r="AF390" i="58"/>
  <c r="AF363" i="58"/>
  <c r="AF345" i="58"/>
  <c r="AF352" i="58"/>
  <c r="AF333" i="58"/>
  <c r="AF398" i="58"/>
  <c r="AF397" i="58"/>
  <c r="AF387" i="58"/>
  <c r="AF373" i="58"/>
  <c r="AF361" i="58"/>
  <c r="AF396" i="58"/>
  <c r="AF360" i="58"/>
  <c r="AF353" i="58"/>
  <c r="AF344" i="58"/>
  <c r="AF379" i="58"/>
  <c r="AF395" i="58"/>
  <c r="AF378" i="58"/>
  <c r="AF377" i="58"/>
  <c r="AF376" i="58"/>
  <c r="AF351" i="58"/>
  <c r="AF389" i="58"/>
  <c r="AF372" i="58"/>
  <c r="AF386" i="58"/>
  <c r="AF371" i="58"/>
  <c r="AF394" i="58"/>
  <c r="AF359" i="58"/>
  <c r="AF332" i="58"/>
  <c r="AF358" i="58"/>
  <c r="AF393" i="58"/>
  <c r="AF349" i="58"/>
  <c r="AF368" i="58"/>
  <c r="AF305" i="58"/>
  <c r="AF64" i="58"/>
  <c r="AF193" i="58"/>
  <c r="AK193" i="58" s="1"/>
  <c r="AF11" i="58"/>
  <c r="AK11" i="58" s="1"/>
  <c r="AF25" i="58"/>
  <c r="AF78" i="58"/>
  <c r="AF256" i="58"/>
  <c r="AF24" i="58"/>
  <c r="AF17" i="58"/>
  <c r="AF10" i="58"/>
  <c r="AK10" i="58" s="1"/>
  <c r="AF191" i="58"/>
  <c r="AK191" i="58" s="1"/>
  <c r="AF66" i="58"/>
  <c r="AF288" i="58"/>
  <c r="AF255" i="58"/>
  <c r="AF186" i="58"/>
  <c r="AK186" i="58" s="1"/>
  <c r="AF228" i="58"/>
  <c r="AF206" i="58"/>
  <c r="AF9" i="58"/>
  <c r="AK9" i="58" s="1"/>
  <c r="AF196" i="58"/>
  <c r="AF272" i="58"/>
  <c r="AF282" i="58"/>
  <c r="AF8" i="58"/>
  <c r="AK8" i="58" s="1"/>
  <c r="AF304" i="58"/>
  <c r="AF271" i="58"/>
  <c r="AF286" i="58"/>
  <c r="AF69" i="58"/>
  <c r="AF310" i="58"/>
  <c r="AF121" i="58"/>
  <c r="AF195" i="58"/>
  <c r="AF303" i="58"/>
  <c r="Q220" i="58"/>
  <c r="V220" i="58" s="1"/>
  <c r="Q221" i="58"/>
  <c r="V221" i="58" s="1"/>
  <c r="AA221" i="58" s="1"/>
  <c r="Q223" i="58"/>
  <c r="V223" i="58" s="1"/>
  <c r="Q222" i="58"/>
  <c r="V222" i="58" s="1"/>
  <c r="Q224" i="58"/>
  <c r="V224" i="58" s="1"/>
  <c r="Q225" i="58"/>
  <c r="V225" i="58" s="1"/>
  <c r="AA225" i="58" s="1"/>
  <c r="Q226" i="58"/>
  <c r="V226" i="58" s="1"/>
  <c r="E3" i="60"/>
  <c r="E4" i="60"/>
  <c r="E5" i="60"/>
  <c r="E6" i="60"/>
  <c r="E7" i="60"/>
  <c r="E8" i="60"/>
  <c r="E2" i="60"/>
  <c r="Q115" i="58"/>
  <c r="Q384" i="58"/>
  <c r="Q392" i="58"/>
  <c r="W74" i="58"/>
  <c r="X74" i="58"/>
  <c r="Y74" i="58"/>
  <c r="W75" i="58"/>
  <c r="X75" i="58"/>
  <c r="Y75" i="58"/>
  <c r="W42" i="58"/>
  <c r="X42" i="58"/>
  <c r="Y42" i="58"/>
  <c r="W94" i="58"/>
  <c r="X94" i="58"/>
  <c r="Y94" i="58"/>
  <c r="Y29" i="58"/>
  <c r="Y31" i="58"/>
  <c r="Y33" i="58"/>
  <c r="Y79" i="58"/>
  <c r="Y61" i="58"/>
  <c r="Z410" i="58"/>
  <c r="R74" i="58"/>
  <c r="S74" i="58"/>
  <c r="T74" i="58"/>
  <c r="R75" i="58"/>
  <c r="S75" i="58"/>
  <c r="T75" i="58"/>
  <c r="R42" i="58"/>
  <c r="S42" i="58"/>
  <c r="T42" i="58"/>
  <c r="R94" i="58"/>
  <c r="S94" i="58"/>
  <c r="T94" i="58"/>
  <c r="T29" i="58"/>
  <c r="T30" i="58"/>
  <c r="T31" i="58"/>
  <c r="T33" i="58"/>
  <c r="T79" i="58"/>
  <c r="T61" i="58"/>
  <c r="U410" i="58"/>
  <c r="N382" i="58"/>
  <c r="N374" i="58"/>
  <c r="N366" i="58"/>
  <c r="N390" i="58"/>
  <c r="N373" i="58"/>
  <c r="N358" i="58"/>
  <c r="N357" i="58"/>
  <c r="X357" i="58" s="1"/>
  <c r="N337" i="58"/>
  <c r="N364" i="58"/>
  <c r="N403" i="58"/>
  <c r="N342" i="58"/>
  <c r="N392" i="58"/>
  <c r="X392" i="58" s="1"/>
  <c r="N400" i="58"/>
  <c r="N401" i="58"/>
  <c r="N384" i="58"/>
  <c r="X384" i="58" s="1"/>
  <c r="N336" i="58"/>
  <c r="N381" i="58"/>
  <c r="N341" i="58"/>
  <c r="N335" i="58"/>
  <c r="N369" i="58"/>
  <c r="N404" i="58"/>
  <c r="N388" i="58"/>
  <c r="N355" i="58"/>
  <c r="N367" i="58"/>
  <c r="N399" i="58"/>
  <c r="N363" i="58"/>
  <c r="N352" i="58"/>
  <c r="N398" i="58"/>
  <c r="N397" i="58"/>
  <c r="N396" i="58"/>
  <c r="N353" i="58"/>
  <c r="N379" i="58"/>
  <c r="N395" i="58"/>
  <c r="N378" i="58"/>
  <c r="N377" i="58"/>
  <c r="N376" i="58"/>
  <c r="N351" i="58"/>
  <c r="N372" i="58"/>
  <c r="N386" i="58"/>
  <c r="N394" i="58"/>
  <c r="N393" i="58"/>
  <c r="N349" i="58"/>
  <c r="N368" i="58"/>
  <c r="M1394" i="61"/>
  <c r="M1395" i="61"/>
  <c r="M1393" i="61"/>
  <c r="L250" i="63"/>
  <c r="L251" i="63"/>
  <c r="L252" i="63"/>
  <c r="L249" i="63"/>
  <c r="L253" i="63"/>
  <c r="L254" i="63"/>
  <c r="L255" i="63"/>
  <c r="L256" i="63"/>
  <c r="L257" i="63"/>
  <c r="L258" i="63"/>
  <c r="L259" i="63"/>
  <c r="L260" i="63"/>
  <c r="L261" i="63"/>
  <c r="L262" i="63"/>
  <c r="L263" i="63"/>
  <c r="L264" i="63"/>
  <c r="L265" i="63"/>
  <c r="L266" i="63"/>
  <c r="L267" i="63"/>
  <c r="L268" i="63"/>
  <c r="L269" i="63"/>
  <c r="L270" i="63"/>
  <c r="L271" i="63"/>
  <c r="L272" i="63"/>
  <c r="L273" i="63"/>
  <c r="L274" i="63"/>
  <c r="L275" i="63"/>
  <c r="L276" i="63"/>
  <c r="L277" i="63"/>
  <c r="L278" i="63"/>
  <c r="L279" i="63"/>
  <c r="L280" i="63"/>
  <c r="L281" i="63"/>
  <c r="L282" i="63"/>
  <c r="L283" i="63"/>
  <c r="L284" i="63"/>
  <c r="L285" i="63"/>
  <c r="L286" i="63"/>
  <c r="L287" i="63"/>
  <c r="L288" i="63"/>
  <c r="L289" i="63"/>
  <c r="L290" i="63"/>
  <c r="L291" i="63"/>
  <c r="L292" i="63"/>
  <c r="L293" i="63"/>
  <c r="L294" i="63"/>
  <c r="L295" i="63"/>
  <c r="L296" i="63"/>
  <c r="L297" i="63"/>
  <c r="L298" i="63"/>
  <c r="L299" i="63"/>
  <c r="L300" i="63"/>
  <c r="L301" i="63"/>
  <c r="L302" i="63"/>
  <c r="L303" i="63"/>
  <c r="L304" i="63"/>
  <c r="L305" i="63"/>
  <c r="L306" i="63"/>
  <c r="L307" i="63"/>
  <c r="L308" i="63"/>
  <c r="L309" i="63"/>
  <c r="L310" i="63"/>
  <c r="L311" i="63"/>
  <c r="L312" i="63"/>
  <c r="L314" i="63"/>
  <c r="L315" i="63"/>
  <c r="L316" i="63"/>
  <c r="L317" i="63"/>
  <c r="L318" i="63"/>
  <c r="L319" i="63"/>
  <c r="L320" i="63"/>
  <c r="L321" i="63"/>
  <c r="L322" i="63"/>
  <c r="L323" i="63"/>
  <c r="L324" i="63"/>
  <c r="L325" i="63"/>
  <c r="L326" i="63"/>
  <c r="L327" i="63"/>
  <c r="L328" i="63"/>
  <c r="L329" i="63"/>
  <c r="L330" i="63"/>
  <c r="L331" i="63"/>
  <c r="L332" i="63"/>
  <c r="L333" i="63"/>
  <c r="L334" i="63"/>
  <c r="L335" i="63"/>
  <c r="L336" i="63"/>
  <c r="L337" i="63"/>
  <c r="L338" i="63"/>
  <c r="L339" i="63"/>
  <c r="L340" i="63"/>
  <c r="L341" i="63"/>
  <c r="L342" i="63"/>
  <c r="L343" i="63"/>
  <c r="L344" i="63"/>
  <c r="L345" i="63"/>
  <c r="L346" i="63"/>
  <c r="L347" i="63"/>
  <c r="L348" i="63"/>
  <c r="L349" i="63"/>
  <c r="L350" i="63"/>
  <c r="L351" i="63"/>
  <c r="L352" i="63"/>
  <c r="L353" i="63"/>
  <c r="L354" i="63"/>
  <c r="L313" i="63"/>
  <c r="M1454" i="61"/>
  <c r="N402" i="58" s="1"/>
  <c r="M1458" i="61"/>
  <c r="M1421" i="61"/>
  <c r="M1422" i="61"/>
  <c r="M1423" i="61"/>
  <c r="M1424" i="61"/>
  <c r="M1425" i="61"/>
  <c r="N332" i="58" s="1"/>
  <c r="M1426" i="61"/>
  <c r="N359" i="58" s="1"/>
  <c r="M1427" i="61"/>
  <c r="N371" i="58" s="1"/>
  <c r="M1428" i="61"/>
  <c r="M1429" i="61"/>
  <c r="M1430" i="61"/>
  <c r="N389" i="58" s="1"/>
  <c r="M1431" i="61"/>
  <c r="M1432" i="61"/>
  <c r="M1433" i="61"/>
  <c r="M1434" i="61"/>
  <c r="M1435" i="61"/>
  <c r="M1436" i="61"/>
  <c r="N360" i="58" s="1"/>
  <c r="M1437" i="61"/>
  <c r="N361" i="58" s="1"/>
  <c r="M1438" i="61"/>
  <c r="M1439" i="61"/>
  <c r="N387" i="58" s="1"/>
  <c r="M1440" i="61"/>
  <c r="N333" i="58" s="1"/>
  <c r="M1441" i="61"/>
  <c r="M1442" i="61"/>
  <c r="N345" i="58" s="1"/>
  <c r="M1443" i="61"/>
  <c r="M1444" i="61"/>
  <c r="M1445" i="61"/>
  <c r="N338" i="58" s="1"/>
  <c r="M1446" i="61"/>
  <c r="M1447" i="61"/>
  <c r="M1448" i="61"/>
  <c r="N346" i="58" s="1"/>
  <c r="M1449" i="61"/>
  <c r="M1450" i="61"/>
  <c r="N362" i="58" s="1"/>
  <c r="M1451" i="61"/>
  <c r="N334" i="58" s="1"/>
  <c r="M1452" i="61"/>
  <c r="N391" i="58" s="1"/>
  <c r="M1453" i="61"/>
  <c r="N356" i="58" s="1"/>
  <c r="M1455" i="61"/>
  <c r="M1456" i="61"/>
  <c r="N347" i="58" s="1"/>
  <c r="M1457" i="61"/>
  <c r="N385" i="58" s="1"/>
  <c r="M1459" i="61"/>
  <c r="M1460" i="61"/>
  <c r="M1461" i="61"/>
  <c r="N370" i="58" s="1"/>
  <c r="M1462" i="61"/>
  <c r="N350" i="58" s="1"/>
  <c r="M1463" i="61"/>
  <c r="M1464" i="61"/>
  <c r="N365" i="58" s="1"/>
  <c r="M1465" i="61"/>
  <c r="M1466" i="61"/>
  <c r="N348" i="58" s="1"/>
  <c r="M1467" i="61"/>
  <c r="N380" i="58" s="1"/>
  <c r="M1468" i="61"/>
  <c r="M1469" i="61"/>
  <c r="N354" i="58" s="1"/>
  <c r="M1470" i="61"/>
  <c r="N375" i="58" s="1"/>
  <c r="M1420" i="61"/>
  <c r="M1417" i="61"/>
  <c r="N343" i="58" s="1"/>
  <c r="M1418" i="61"/>
  <c r="M1419" i="61"/>
  <c r="M1399" i="61"/>
  <c r="M1400" i="61"/>
  <c r="M1401" i="61"/>
  <c r="M1402" i="61"/>
  <c r="N344" i="58" s="1"/>
  <c r="M1403" i="61"/>
  <c r="M1404" i="61"/>
  <c r="M1405" i="61"/>
  <c r="M1406" i="61"/>
  <c r="M1407" i="61"/>
  <c r="M1408" i="61"/>
  <c r="M1409" i="61"/>
  <c r="M1410" i="61"/>
  <c r="M1411" i="61"/>
  <c r="M1412" i="61"/>
  <c r="M1413" i="61"/>
  <c r="N383" i="58" s="1"/>
  <c r="M1414" i="61"/>
  <c r="M1415" i="61"/>
  <c r="M1416" i="61"/>
  <c r="M1398" i="61"/>
  <c r="V275" i="58"/>
  <c r="AA275" i="58" s="1"/>
  <c r="V233" i="58"/>
  <c r="AA233" i="58" s="1"/>
  <c r="V234" i="58"/>
  <c r="AA234" i="58" s="1"/>
  <c r="V235" i="58"/>
  <c r="AA235" i="58" s="1"/>
  <c r="V236" i="58"/>
  <c r="AA236" i="58" s="1"/>
  <c r="V237" i="58"/>
  <c r="AA237" i="58" s="1"/>
  <c r="V238" i="58"/>
  <c r="AA238" i="58" s="1"/>
  <c r="V283" i="58"/>
  <c r="AA283" i="58" s="1"/>
  <c r="V239" i="58"/>
  <c r="AA239" i="58" s="1"/>
  <c r="V264" i="58"/>
  <c r="AA264" i="58" s="1"/>
  <c r="V79" i="58"/>
  <c r="AA79" i="58" s="1"/>
  <c r="V240" i="58"/>
  <c r="AA240" i="58" s="1"/>
  <c r="V241" i="58"/>
  <c r="AA241" i="58" s="1"/>
  <c r="V242" i="58"/>
  <c r="AA242" i="58" s="1"/>
  <c r="V243" i="58"/>
  <c r="AA243" i="58" s="1"/>
  <c r="V244" i="58"/>
  <c r="AA244" i="58" s="1"/>
  <c r="V232" i="58"/>
  <c r="AA232" i="58" s="1"/>
  <c r="V245" i="58"/>
  <c r="AA245" i="58" s="1"/>
  <c r="V246" i="58"/>
  <c r="AA246" i="58" s="1"/>
  <c r="V247" i="58"/>
  <c r="AA247" i="58" s="1"/>
  <c r="V265" i="58"/>
  <c r="AA265" i="58" s="1"/>
  <c r="V405" i="58"/>
  <c r="AA405" i="58" s="1"/>
  <c r="V248" i="58"/>
  <c r="AA248" i="58" s="1"/>
  <c r="V249" i="58"/>
  <c r="AA249" i="58" s="1"/>
  <c r="V281" i="58"/>
  <c r="AA281" i="58" s="1"/>
  <c r="V80" i="58"/>
  <c r="AA80" i="58" s="1"/>
  <c r="V250" i="58"/>
  <c r="AA250" i="58" s="1"/>
  <c r="V251" i="58"/>
  <c r="AA251" i="58" s="1"/>
  <c r="V252" i="58"/>
  <c r="AA252" i="58" s="1"/>
  <c r="V253" i="58"/>
  <c r="AA253" i="58" s="1"/>
  <c r="D380" i="58"/>
  <c r="F375" i="58"/>
  <c r="F354" i="58"/>
  <c r="L354" i="58" s="1"/>
  <c r="M354" i="58" s="1"/>
  <c r="F382" i="58"/>
  <c r="F380" i="58"/>
  <c r="F348" i="58"/>
  <c r="F365" i="58"/>
  <c r="F350" i="58"/>
  <c r="F343" i="58"/>
  <c r="F370" i="58"/>
  <c r="F374" i="58"/>
  <c r="F383" i="58"/>
  <c r="F385" i="58"/>
  <c r="F347" i="58"/>
  <c r="F366" i="58"/>
  <c r="F402" i="58"/>
  <c r="F356" i="58"/>
  <c r="F391" i="58"/>
  <c r="F334" i="58"/>
  <c r="F362" i="58"/>
  <c r="F346" i="58"/>
  <c r="F338" i="58"/>
  <c r="F390" i="58"/>
  <c r="F345" i="58"/>
  <c r="F333" i="58"/>
  <c r="F387" i="58"/>
  <c r="F373" i="58"/>
  <c r="F361" i="58"/>
  <c r="F360" i="58"/>
  <c r="F344" i="58"/>
  <c r="F389" i="58"/>
  <c r="F371" i="58"/>
  <c r="F359" i="58"/>
  <c r="F332" i="58"/>
  <c r="F337" i="58"/>
  <c r="AB337" i="58" s="1"/>
  <c r="I1467" i="61"/>
  <c r="D315" i="63"/>
  <c r="L1470" i="61"/>
  <c r="Q375" i="58" s="1"/>
  <c r="V375" i="58" s="1"/>
  <c r="AA375" i="58" s="1"/>
  <c r="L1420" i="61"/>
  <c r="L1419" i="61"/>
  <c r="L1418" i="61"/>
  <c r="Q382" i="58"/>
  <c r="V382" i="58" s="1"/>
  <c r="AA382" i="58" s="1"/>
  <c r="L1417" i="61"/>
  <c r="L1416" i="61"/>
  <c r="L1415" i="61"/>
  <c r="L1414" i="61"/>
  <c r="L1413" i="61"/>
  <c r="L1412" i="61"/>
  <c r="L1411" i="61"/>
  <c r="L1410" i="61"/>
  <c r="L1409" i="61"/>
  <c r="L1408" i="61"/>
  <c r="L1407" i="61"/>
  <c r="L1406" i="61"/>
  <c r="L1405" i="61"/>
  <c r="L1404" i="61"/>
  <c r="L1403" i="61"/>
  <c r="L1398" i="61"/>
  <c r="L1399" i="61"/>
  <c r="L1400" i="61"/>
  <c r="L1401" i="61"/>
  <c r="L1402" i="61"/>
  <c r="Q344" i="58" s="1"/>
  <c r="V344" i="58" s="1"/>
  <c r="AA344" i="58" s="1"/>
  <c r="L1467" i="61"/>
  <c r="Q380" i="58" s="1"/>
  <c r="V380" i="58" s="1"/>
  <c r="AA380" i="58" s="1"/>
  <c r="Q369" i="58"/>
  <c r="V369" i="58" s="1"/>
  <c r="AA369" i="58" s="1"/>
  <c r="Q404" i="58"/>
  <c r="V404" i="58" s="1"/>
  <c r="AA404" i="58" s="1"/>
  <c r="Q388" i="58"/>
  <c r="V388" i="58" s="1"/>
  <c r="AA388" i="58" s="1"/>
  <c r="Q355" i="58"/>
  <c r="V355" i="58" s="1"/>
  <c r="AA355" i="58" s="1"/>
  <c r="Q340" i="58"/>
  <c r="Q339" i="58"/>
  <c r="V339" i="58" s="1"/>
  <c r="AA339" i="58" s="1"/>
  <c r="Q367" i="58"/>
  <c r="V367" i="58" s="1"/>
  <c r="AA367" i="58" s="1"/>
  <c r="Q399" i="58"/>
  <c r="V399" i="58" s="1"/>
  <c r="AA399" i="58" s="1"/>
  <c r="Q363" i="58"/>
  <c r="V363" i="58" s="1"/>
  <c r="AA363" i="58" s="1"/>
  <c r="Q352" i="58"/>
  <c r="V352" i="58" s="1"/>
  <c r="AA352" i="58" s="1"/>
  <c r="Q398" i="58"/>
  <c r="V398" i="58" s="1"/>
  <c r="AA398" i="58" s="1"/>
  <c r="Q397" i="58"/>
  <c r="V397" i="58" s="1"/>
  <c r="AA397" i="58" s="1"/>
  <c r="Q396" i="58"/>
  <c r="V396" i="58" s="1"/>
  <c r="AA396" i="58" s="1"/>
  <c r="Q353" i="58"/>
  <c r="V353" i="58" s="1"/>
  <c r="AA353" i="58" s="1"/>
  <c r="Q379" i="58"/>
  <c r="V379" i="58" s="1"/>
  <c r="AA379" i="58" s="1"/>
  <c r="Q395" i="58"/>
  <c r="V395" i="58" s="1"/>
  <c r="AA395" i="58" s="1"/>
  <c r="Q378" i="58"/>
  <c r="V378" i="58" s="1"/>
  <c r="AA378" i="58" s="1"/>
  <c r="Q377" i="58"/>
  <c r="V377" i="58" s="1"/>
  <c r="AA377" i="58" s="1"/>
  <c r="Q376" i="58"/>
  <c r="V376" i="58" s="1"/>
  <c r="AA376" i="58" s="1"/>
  <c r="Q351" i="58"/>
  <c r="V351" i="58" s="1"/>
  <c r="AA351" i="58" s="1"/>
  <c r="Q372" i="58"/>
  <c r="V372" i="58" s="1"/>
  <c r="AA372" i="58" s="1"/>
  <c r="Q386" i="58"/>
  <c r="V386" i="58" s="1"/>
  <c r="AA386" i="58" s="1"/>
  <c r="Q394" i="58"/>
  <c r="V394" i="58" s="1"/>
  <c r="AA394" i="58" s="1"/>
  <c r="Q393" i="58"/>
  <c r="V393" i="58" s="1"/>
  <c r="AA393" i="58" s="1"/>
  <c r="Q349" i="58"/>
  <c r="V349" i="58" s="1"/>
  <c r="K325" i="63"/>
  <c r="K253" i="63"/>
  <c r="K252" i="63"/>
  <c r="K249" i="63"/>
  <c r="Q343" i="58"/>
  <c r="V343" i="58" s="1"/>
  <c r="AA343" i="58" s="1"/>
  <c r="Q383" i="58"/>
  <c r="V383" i="58" s="1"/>
  <c r="AA383" i="58" s="1"/>
  <c r="Q366" i="58"/>
  <c r="V366" i="58" s="1"/>
  <c r="AA366" i="58" s="1"/>
  <c r="I1452" i="61"/>
  <c r="I1447" i="61"/>
  <c r="I1446" i="61"/>
  <c r="I1448" i="61"/>
  <c r="I1449" i="61"/>
  <c r="I1450" i="61"/>
  <c r="I1451" i="61"/>
  <c r="L1469" i="61"/>
  <c r="Q354" i="58" s="1"/>
  <c r="V354" i="58" s="1"/>
  <c r="AA354" i="58" s="1"/>
  <c r="L1468" i="61"/>
  <c r="L1466" i="61"/>
  <c r="Q348" i="58" s="1"/>
  <c r="V348" i="58" s="1"/>
  <c r="AA348" i="58" s="1"/>
  <c r="L1465" i="61"/>
  <c r="L1464" i="61"/>
  <c r="Q365" i="58" s="1"/>
  <c r="V365" i="58" s="1"/>
  <c r="AA365" i="58" s="1"/>
  <c r="L1463" i="61"/>
  <c r="L1462" i="61"/>
  <c r="Q350" i="58" s="1"/>
  <c r="V350" i="58" s="1"/>
  <c r="AA350" i="58" s="1"/>
  <c r="L1461" i="61"/>
  <c r="Q370" i="58" s="1"/>
  <c r="V370" i="58" s="1"/>
  <c r="AA370" i="58" s="1"/>
  <c r="L1460" i="61"/>
  <c r="L1459" i="61"/>
  <c r="Q374" i="58" s="1"/>
  <c r="V374" i="58" s="1"/>
  <c r="AA374" i="58" s="1"/>
  <c r="L1458" i="61"/>
  <c r="L1457" i="61"/>
  <c r="Q385" i="58" s="1"/>
  <c r="V385" i="58" s="1"/>
  <c r="AA385" i="58" s="1"/>
  <c r="L1456" i="61"/>
  <c r="Q347" i="58" s="1"/>
  <c r="V347" i="58" s="1"/>
  <c r="AA347" i="58" s="1"/>
  <c r="L1455" i="61"/>
  <c r="L1454" i="61"/>
  <c r="Q402" i="58" s="1"/>
  <c r="V402" i="58" s="1"/>
  <c r="AA402" i="58" s="1"/>
  <c r="L1453" i="61"/>
  <c r="Q356" i="58" s="1"/>
  <c r="V356" i="58" s="1"/>
  <c r="AA356" i="58" s="1"/>
  <c r="L1452" i="61"/>
  <c r="Q391" i="58" s="1"/>
  <c r="V391" i="58" s="1"/>
  <c r="AA391" i="58" s="1"/>
  <c r="L1451" i="61"/>
  <c r="Q334" i="58" s="1"/>
  <c r="V334" i="58" s="1"/>
  <c r="AA334" i="58" s="1"/>
  <c r="L1450" i="61"/>
  <c r="Q362" i="58" s="1"/>
  <c r="V362" i="58" s="1"/>
  <c r="AA362" i="58" s="1"/>
  <c r="L1449" i="61"/>
  <c r="L1448" i="61"/>
  <c r="Q346" i="58" s="1"/>
  <c r="V346" i="58" s="1"/>
  <c r="AA346" i="58" s="1"/>
  <c r="L1447" i="61"/>
  <c r="L1446" i="61"/>
  <c r="L1445" i="61"/>
  <c r="Q338" i="58" s="1"/>
  <c r="V338" i="58" s="1"/>
  <c r="AA338" i="58" s="1"/>
  <c r="L1444" i="61"/>
  <c r="Q390" i="58" s="1"/>
  <c r="V390" i="58" s="1"/>
  <c r="AA390" i="58" s="1"/>
  <c r="L1443" i="61"/>
  <c r="L1442" i="61"/>
  <c r="Q345" i="58" s="1"/>
  <c r="V345" i="58" s="1"/>
  <c r="AA345" i="58" s="1"/>
  <c r="L1441" i="61"/>
  <c r="L1440" i="61"/>
  <c r="Q333" i="58" s="1"/>
  <c r="V333" i="58" s="1"/>
  <c r="AA333" i="58" s="1"/>
  <c r="L1439" i="61"/>
  <c r="Q387" i="58" s="1"/>
  <c r="V387" i="58" s="1"/>
  <c r="AA387" i="58" s="1"/>
  <c r="L1438" i="61"/>
  <c r="Q373" i="58" s="1"/>
  <c r="V373" i="58" s="1"/>
  <c r="AA373" i="58" s="1"/>
  <c r="L1437" i="61"/>
  <c r="Q361" i="58" s="1"/>
  <c r="V361" i="58" s="1"/>
  <c r="AA361" i="58" s="1"/>
  <c r="L1436" i="61"/>
  <c r="Q360" i="58" s="1"/>
  <c r="V360" i="58" s="1"/>
  <c r="AA360" i="58" s="1"/>
  <c r="L1435" i="61"/>
  <c r="L1434" i="61"/>
  <c r="L1433" i="61"/>
  <c r="L1432" i="61"/>
  <c r="L1431" i="61"/>
  <c r="L1430" i="61"/>
  <c r="Q389" i="58" s="1"/>
  <c r="V389" i="58" s="1"/>
  <c r="AA389" i="58" s="1"/>
  <c r="L1429" i="61"/>
  <c r="L1428" i="61"/>
  <c r="L1427" i="61"/>
  <c r="Q371" i="58" s="1"/>
  <c r="V371" i="58" s="1"/>
  <c r="AA371" i="58" s="1"/>
  <c r="V340" i="58" l="1"/>
  <c r="AA340" i="58" s="1"/>
  <c r="AG337" i="58"/>
  <c r="AD337" i="58"/>
  <c r="AI337" i="58" s="1"/>
  <c r="AA224" i="58"/>
  <c r="AA220" i="58"/>
  <c r="AA222" i="58"/>
  <c r="AA226" i="58"/>
  <c r="AA223" i="58"/>
  <c r="AA188" i="58"/>
  <c r="X393" i="58"/>
  <c r="S393" i="58"/>
  <c r="X351" i="58"/>
  <c r="S351" i="58"/>
  <c r="X395" i="58"/>
  <c r="S395" i="58"/>
  <c r="X397" i="58"/>
  <c r="S397" i="58"/>
  <c r="X399" i="58"/>
  <c r="S399" i="58"/>
  <c r="X355" i="58"/>
  <c r="S355" i="58"/>
  <c r="X335" i="58"/>
  <c r="S335" i="58"/>
  <c r="X342" i="58"/>
  <c r="S342" i="58"/>
  <c r="X371" i="58"/>
  <c r="S371" i="58"/>
  <c r="X361" i="58"/>
  <c r="S361" i="58"/>
  <c r="X345" i="58"/>
  <c r="S345" i="58"/>
  <c r="X362" i="58"/>
  <c r="S362" i="58"/>
  <c r="X402" i="58"/>
  <c r="S402" i="58"/>
  <c r="X383" i="58"/>
  <c r="S383" i="58"/>
  <c r="X350" i="58"/>
  <c r="S350" i="58"/>
  <c r="X382" i="58"/>
  <c r="S382" i="58"/>
  <c r="AA349" i="58"/>
  <c r="X394" i="58"/>
  <c r="S394" i="58"/>
  <c r="X376" i="58"/>
  <c r="S376" i="58"/>
  <c r="X379" i="58"/>
  <c r="S379" i="58"/>
  <c r="X398" i="58"/>
  <c r="S398" i="58"/>
  <c r="X367" i="58"/>
  <c r="S367" i="58"/>
  <c r="X388" i="58"/>
  <c r="S388" i="58"/>
  <c r="X341" i="58"/>
  <c r="S341" i="58"/>
  <c r="X401" i="58"/>
  <c r="S401" i="58"/>
  <c r="X403" i="58"/>
  <c r="S403" i="58"/>
  <c r="X358" i="58"/>
  <c r="S358" i="58"/>
  <c r="X389" i="58"/>
  <c r="S389" i="58"/>
  <c r="X373" i="58"/>
  <c r="S373" i="58"/>
  <c r="X390" i="58"/>
  <c r="S390" i="58"/>
  <c r="X334" i="58"/>
  <c r="S334" i="58"/>
  <c r="X366" i="58"/>
  <c r="S366" i="58"/>
  <c r="X374" i="58"/>
  <c r="S374" i="58"/>
  <c r="X365" i="58"/>
  <c r="S365" i="58"/>
  <c r="X354" i="58"/>
  <c r="S354" i="58"/>
  <c r="S357" i="58"/>
  <c r="X368" i="58"/>
  <c r="S368" i="58"/>
  <c r="X386" i="58"/>
  <c r="S386" i="58"/>
  <c r="X377" i="58"/>
  <c r="S377" i="58"/>
  <c r="X353" i="58"/>
  <c r="S353" i="58"/>
  <c r="X352" i="58"/>
  <c r="S352" i="58"/>
  <c r="X404" i="58"/>
  <c r="S404" i="58"/>
  <c r="X381" i="58"/>
  <c r="S381" i="58"/>
  <c r="X400" i="58"/>
  <c r="S400" i="58"/>
  <c r="X364" i="58"/>
  <c r="S364" i="58"/>
  <c r="X332" i="58"/>
  <c r="S332" i="58"/>
  <c r="X344" i="58"/>
  <c r="S344" i="58"/>
  <c r="X387" i="58"/>
  <c r="S387" i="58"/>
  <c r="X338" i="58"/>
  <c r="S338" i="58"/>
  <c r="X391" i="58"/>
  <c r="S391" i="58"/>
  <c r="X347" i="58"/>
  <c r="S347" i="58"/>
  <c r="X370" i="58"/>
  <c r="S370" i="58"/>
  <c r="X348" i="58"/>
  <c r="S348" i="58"/>
  <c r="X375" i="58"/>
  <c r="S375" i="58"/>
  <c r="X349" i="58"/>
  <c r="S349" i="58"/>
  <c r="X372" i="58"/>
  <c r="S372" i="58"/>
  <c r="X378" i="58"/>
  <c r="S378" i="58"/>
  <c r="X396" i="58"/>
  <c r="S396" i="58"/>
  <c r="X363" i="58"/>
  <c r="S363" i="58"/>
  <c r="X369" i="58"/>
  <c r="S369" i="58"/>
  <c r="X336" i="58"/>
  <c r="S336" i="58"/>
  <c r="X337" i="58"/>
  <c r="S337" i="58"/>
  <c r="X359" i="58"/>
  <c r="S359" i="58"/>
  <c r="X360" i="58"/>
  <c r="S360" i="58"/>
  <c r="X333" i="58"/>
  <c r="S333" i="58"/>
  <c r="X346" i="58"/>
  <c r="S346" i="58"/>
  <c r="X356" i="58"/>
  <c r="S356" i="58"/>
  <c r="X385" i="58"/>
  <c r="S385" i="58"/>
  <c r="X343" i="58"/>
  <c r="S343" i="58"/>
  <c r="X380" i="58"/>
  <c r="S380" i="58"/>
  <c r="S392" i="58"/>
  <c r="S384" i="58"/>
  <c r="I1438" i="61"/>
  <c r="L1424" i="61"/>
  <c r="Q358" i="58" s="1"/>
  <c r="V358" i="58" s="1"/>
  <c r="AA358" i="58" s="1"/>
  <c r="L1425" i="61"/>
  <c r="Q332" i="58" s="1"/>
  <c r="V332" i="58" s="1"/>
  <c r="AA332" i="58" s="1"/>
  <c r="L1426" i="61"/>
  <c r="Q359" i="58" s="1"/>
  <c r="V359" i="58" s="1"/>
  <c r="AA359" i="58" s="1"/>
  <c r="L1423" i="61"/>
  <c r="I1423" i="61"/>
  <c r="L1422" i="61"/>
  <c r="I1454" i="61"/>
  <c r="K1062" i="61"/>
  <c r="K935" i="61"/>
  <c r="K936" i="61"/>
  <c r="K360" i="63"/>
  <c r="K359" i="63"/>
  <c r="K358" i="63"/>
  <c r="K356" i="63"/>
  <c r="K357" i="63"/>
  <c r="K355" i="63"/>
  <c r="K354" i="63"/>
  <c r="K353" i="63"/>
  <c r="K352" i="63"/>
  <c r="K351" i="63"/>
  <c r="K350" i="63"/>
  <c r="K349" i="63"/>
  <c r="K348" i="63"/>
  <c r="K347" i="63"/>
  <c r="K346" i="63"/>
  <c r="K345" i="63"/>
  <c r="K344" i="63"/>
  <c r="K343" i="63"/>
  <c r="K342" i="63"/>
  <c r="K341" i="63"/>
  <c r="K340" i="63"/>
  <c r="K339" i="63"/>
  <c r="K338" i="63"/>
  <c r="K337" i="63"/>
  <c r="K336" i="63"/>
  <c r="K335" i="63"/>
  <c r="K334" i="63"/>
  <c r="K333" i="63"/>
  <c r="K332" i="63"/>
  <c r="K331" i="63"/>
  <c r="K329" i="63"/>
  <c r="K330" i="63"/>
  <c r="K328" i="63"/>
  <c r="K327" i="63"/>
  <c r="K326" i="63"/>
  <c r="K323" i="63"/>
  <c r="K324" i="63"/>
  <c r="K322" i="63"/>
  <c r="K321" i="63"/>
  <c r="K320" i="63"/>
  <c r="K319" i="63"/>
  <c r="K318" i="63"/>
  <c r="K317" i="63"/>
  <c r="K316" i="63"/>
  <c r="K315" i="63"/>
  <c r="K314" i="63"/>
  <c r="K313" i="63"/>
  <c r="K312" i="63"/>
  <c r="K311" i="63"/>
  <c r="K310" i="63"/>
  <c r="K309" i="63"/>
  <c r="K308" i="63"/>
  <c r="K307" i="63"/>
  <c r="K306" i="63"/>
  <c r="K305" i="63"/>
  <c r="K304" i="63"/>
  <c r="K303" i="63"/>
  <c r="K302" i="63"/>
  <c r="K301" i="63"/>
  <c r="V392" i="58"/>
  <c r="AA392" i="58" s="1"/>
  <c r="K300" i="63"/>
  <c r="K299" i="63"/>
  <c r="K298" i="63"/>
  <c r="K297" i="63"/>
  <c r="K296" i="63"/>
  <c r="K295" i="63"/>
  <c r="K294" i="63"/>
  <c r="K293" i="63"/>
  <c r="K292" i="63"/>
  <c r="K291" i="63"/>
  <c r="K290" i="63"/>
  <c r="K289" i="63"/>
  <c r="K288" i="63"/>
  <c r="K287" i="63"/>
  <c r="K286" i="63"/>
  <c r="K285" i="63"/>
  <c r="K283" i="63"/>
  <c r="K284" i="63"/>
  <c r="K282" i="63"/>
  <c r="K281" i="63"/>
  <c r="K280" i="63"/>
  <c r="K279" i="63"/>
  <c r="K278" i="63"/>
  <c r="K277" i="63"/>
  <c r="K276" i="63"/>
  <c r="K275" i="63"/>
  <c r="K274" i="63"/>
  <c r="K273" i="63"/>
  <c r="K272" i="63"/>
  <c r="K271" i="63"/>
  <c r="K270" i="63"/>
  <c r="K269" i="63"/>
  <c r="K268" i="63"/>
  <c r="K267" i="63"/>
  <c r="K266" i="63"/>
  <c r="K265" i="63"/>
  <c r="K264" i="63"/>
  <c r="K263" i="63"/>
  <c r="K262" i="63"/>
  <c r="K261" i="63"/>
  <c r="K260" i="63"/>
  <c r="K259" i="63"/>
  <c r="K258" i="63"/>
  <c r="K257" i="63"/>
  <c r="K256" i="63"/>
  <c r="K255" i="63"/>
  <c r="K254" i="63"/>
  <c r="K251" i="63"/>
  <c r="K250" i="63"/>
  <c r="D281" i="58"/>
  <c r="E281" i="58"/>
  <c r="F281" i="58"/>
  <c r="H281" i="58"/>
  <c r="Q305" i="58"/>
  <c r="Q57" i="58"/>
  <c r="V57" i="58" s="1"/>
  <c r="AA57" i="58" s="1"/>
  <c r="Q64" i="58"/>
  <c r="Q193" i="58"/>
  <c r="Q11" i="58"/>
  <c r="Q25" i="58"/>
  <c r="Q155" i="58"/>
  <c r="V155" i="58" s="1"/>
  <c r="AA155" i="58" s="1"/>
  <c r="Q83" i="58"/>
  <c r="V83" i="58" s="1"/>
  <c r="AA83" i="58" s="1"/>
  <c r="Q78" i="58"/>
  <c r="Q256" i="58"/>
  <c r="Q111" i="58"/>
  <c r="V111" i="58" s="1"/>
  <c r="AA111" i="58" s="1"/>
  <c r="Q24" i="58"/>
  <c r="Q154" i="58"/>
  <c r="V154" i="58" s="1"/>
  <c r="AA154" i="58" s="1"/>
  <c r="Q17" i="58"/>
  <c r="Q10" i="58"/>
  <c r="Q191" i="58"/>
  <c r="Q66" i="58"/>
  <c r="Q203" i="58"/>
  <c r="V203" i="58" s="1"/>
  <c r="AA203" i="58" s="1"/>
  <c r="Q288" i="58"/>
  <c r="Q255" i="58"/>
  <c r="Q148" i="58"/>
  <c r="V148" i="58" s="1"/>
  <c r="AA148" i="58" s="1"/>
  <c r="Q186" i="58"/>
  <c r="Q228" i="58"/>
  <c r="Q206" i="58"/>
  <c r="Q145" i="58"/>
  <c r="V145" i="58" s="1"/>
  <c r="AA145" i="58" s="1"/>
  <c r="Q9" i="58"/>
  <c r="Q196" i="58"/>
  <c r="Q143" i="58"/>
  <c r="V143" i="58" s="1"/>
  <c r="AA143" i="58" s="1"/>
  <c r="Q272" i="58"/>
  <c r="Q282" i="58"/>
  <c r="Q52" i="58"/>
  <c r="V52" i="58" s="1"/>
  <c r="AA52" i="58" s="1"/>
  <c r="Q81" i="58"/>
  <c r="V81" i="58" s="1"/>
  <c r="AA81" i="58" s="1"/>
  <c r="Q274" i="58"/>
  <c r="V274" i="58" s="1"/>
  <c r="AA274" i="58" s="1"/>
  <c r="Q8" i="58"/>
  <c r="Q304" i="58"/>
  <c r="Q271" i="58"/>
  <c r="Q286" i="58"/>
  <c r="Q320" i="58"/>
  <c r="V320" i="58" s="1"/>
  <c r="AA320" i="58" s="1"/>
  <c r="Q69" i="58"/>
  <c r="Q310" i="58"/>
  <c r="Q124" i="58"/>
  <c r="V124" i="58" s="1"/>
  <c r="AA124" i="58" s="1"/>
  <c r="Q121" i="58"/>
  <c r="Q195" i="58"/>
  <c r="Q303" i="58"/>
  <c r="Q108" i="58"/>
  <c r="V108" i="58" s="1"/>
  <c r="AA108" i="58" s="1"/>
  <c r="K1334" i="61"/>
  <c r="AF113" i="58" s="1"/>
  <c r="K1350" i="61"/>
  <c r="K885" i="61"/>
  <c r="K886" i="61"/>
  <c r="K887" i="61"/>
  <c r="K888" i="61"/>
  <c r="K889" i="61"/>
  <c r="K890" i="61"/>
  <c r="K891" i="61"/>
  <c r="K892" i="61"/>
  <c r="K893" i="61"/>
  <c r="K894" i="61"/>
  <c r="K895" i="61"/>
  <c r="K896" i="61"/>
  <c r="K897" i="61"/>
  <c r="K898" i="61"/>
  <c r="K899" i="61"/>
  <c r="K900" i="61"/>
  <c r="K901" i="61"/>
  <c r="K902" i="61"/>
  <c r="K903" i="61"/>
  <c r="K904" i="61"/>
  <c r="K905" i="61"/>
  <c r="K940" i="61"/>
  <c r="K941" i="61"/>
  <c r="K942" i="61"/>
  <c r="K943" i="61"/>
  <c r="K944" i="61"/>
  <c r="K945" i="61"/>
  <c r="K946" i="61"/>
  <c r="K947" i="61"/>
  <c r="K948" i="61"/>
  <c r="K949" i="61"/>
  <c r="K950" i="61"/>
  <c r="K951" i="61"/>
  <c r="K952" i="61"/>
  <c r="K953" i="61"/>
  <c r="K954" i="61"/>
  <c r="K955" i="61"/>
  <c r="K956" i="61"/>
  <c r="K957" i="61"/>
  <c r="K958" i="61"/>
  <c r="K959" i="61"/>
  <c r="K960" i="61"/>
  <c r="K961" i="61"/>
  <c r="K962" i="61"/>
  <c r="K963" i="61"/>
  <c r="K964" i="61"/>
  <c r="K965" i="61"/>
  <c r="K966" i="61"/>
  <c r="K967" i="61"/>
  <c r="K968" i="61"/>
  <c r="K969" i="61"/>
  <c r="K970" i="61"/>
  <c r="K971" i="61"/>
  <c r="K972" i="61"/>
  <c r="K973" i="61"/>
  <c r="K974" i="61"/>
  <c r="K975" i="61"/>
  <c r="K976" i="61"/>
  <c r="K977" i="61"/>
  <c r="K978" i="61"/>
  <c r="K979" i="61"/>
  <c r="K980" i="61"/>
  <c r="K981" i="61"/>
  <c r="K982" i="61"/>
  <c r="K983" i="61"/>
  <c r="K984" i="61"/>
  <c r="K985" i="61"/>
  <c r="K986" i="61"/>
  <c r="K987" i="61"/>
  <c r="K988" i="61"/>
  <c r="K989" i="61"/>
  <c r="K990" i="61"/>
  <c r="K991" i="61"/>
  <c r="K992" i="61"/>
  <c r="K993" i="61"/>
  <c r="K994" i="61"/>
  <c r="K995" i="61"/>
  <c r="K996" i="61"/>
  <c r="K997" i="61"/>
  <c r="K998" i="61"/>
  <c r="K999" i="61"/>
  <c r="K1000" i="61"/>
  <c r="K1001" i="61"/>
  <c r="K1002" i="61"/>
  <c r="K1003" i="61"/>
  <c r="K1004" i="61"/>
  <c r="K1005" i="61"/>
  <c r="K1006" i="61"/>
  <c r="K1007" i="61"/>
  <c r="K1008" i="61"/>
  <c r="K1009" i="61"/>
  <c r="K1010" i="61"/>
  <c r="K1011" i="61"/>
  <c r="K1012" i="61"/>
  <c r="K1013" i="61"/>
  <c r="K1014" i="61"/>
  <c r="K1015" i="61"/>
  <c r="K1016" i="61"/>
  <c r="K1017" i="61"/>
  <c r="K1018" i="61"/>
  <c r="K1019" i="61"/>
  <c r="K1020" i="61"/>
  <c r="K1021" i="61"/>
  <c r="K1022" i="61"/>
  <c r="K1023" i="61"/>
  <c r="K1024" i="61"/>
  <c r="K1025" i="61"/>
  <c r="K1026" i="61"/>
  <c r="K1027" i="61"/>
  <c r="K1028" i="61"/>
  <c r="K1029" i="61"/>
  <c r="K1030" i="61"/>
  <c r="K1031" i="61"/>
  <c r="K1032" i="61"/>
  <c r="K1033" i="61"/>
  <c r="K1034" i="61"/>
  <c r="K1035" i="61"/>
  <c r="K1063" i="61"/>
  <c r="K1064" i="61"/>
  <c r="K1065" i="61"/>
  <c r="K1066" i="61"/>
  <c r="K1067" i="61"/>
  <c r="K1068" i="61"/>
  <c r="K1069" i="61"/>
  <c r="K1070" i="61"/>
  <c r="K1071" i="61"/>
  <c r="K1072" i="61"/>
  <c r="K1073" i="61"/>
  <c r="K1074" i="61"/>
  <c r="K1075" i="61"/>
  <c r="K1076" i="61"/>
  <c r="K1077" i="61"/>
  <c r="K1078" i="61"/>
  <c r="K1079" i="61"/>
  <c r="K1080" i="61"/>
  <c r="K1081" i="61"/>
  <c r="K1086" i="61"/>
  <c r="K1087" i="61"/>
  <c r="K1088" i="61"/>
  <c r="K1089" i="61"/>
  <c r="K1090" i="61"/>
  <c r="K1091" i="61"/>
  <c r="K1092" i="61"/>
  <c r="K1093" i="61"/>
  <c r="K1094" i="61"/>
  <c r="K1095" i="61"/>
  <c r="K1096" i="61"/>
  <c r="K1097" i="61"/>
  <c r="K1098" i="61"/>
  <c r="K1099" i="61"/>
  <c r="Q230" i="58" s="1"/>
  <c r="V230" i="58" s="1"/>
  <c r="AA230" i="58" s="1"/>
  <c r="K1105" i="61"/>
  <c r="K1106" i="61"/>
  <c r="K1107" i="61"/>
  <c r="K1108" i="61"/>
  <c r="K1109" i="61"/>
  <c r="K1110" i="61"/>
  <c r="K1111" i="61"/>
  <c r="K1112" i="61"/>
  <c r="K1113" i="61"/>
  <c r="K1114" i="61"/>
  <c r="K1115" i="61"/>
  <c r="K1116" i="61"/>
  <c r="K1117" i="61"/>
  <c r="K1118" i="61"/>
  <c r="K1119" i="61"/>
  <c r="K1120" i="61"/>
  <c r="K1121" i="61"/>
  <c r="K1122" i="61"/>
  <c r="K1123" i="61"/>
  <c r="K1124" i="61"/>
  <c r="K1125" i="61"/>
  <c r="K1126" i="61"/>
  <c r="K1127" i="61"/>
  <c r="K1128" i="61"/>
  <c r="K1129" i="61"/>
  <c r="K1130" i="61"/>
  <c r="K1131" i="61"/>
  <c r="K1132" i="61"/>
  <c r="K1133" i="61"/>
  <c r="K1134" i="61"/>
  <c r="K1135" i="61"/>
  <c r="K1136" i="61"/>
  <c r="K1137" i="61"/>
  <c r="Q146" i="58" s="1"/>
  <c r="V146" i="58" s="1"/>
  <c r="AA146" i="58" s="1"/>
  <c r="K1138" i="61"/>
  <c r="K1139" i="61"/>
  <c r="K1140" i="61"/>
  <c r="K1141" i="61"/>
  <c r="K1142" i="61"/>
  <c r="K1143" i="61"/>
  <c r="Q138" i="58" s="1"/>
  <c r="V138" i="58" s="1"/>
  <c r="AA138" i="58" s="1"/>
  <c r="K1144" i="61"/>
  <c r="K1145" i="61"/>
  <c r="K1146" i="61"/>
  <c r="K1147" i="61"/>
  <c r="Q139" i="58" s="1"/>
  <c r="V139" i="58" s="1"/>
  <c r="AA139" i="58" s="1"/>
  <c r="K1148" i="61"/>
  <c r="K1149" i="61"/>
  <c r="K1150" i="61"/>
  <c r="K1151" i="61"/>
  <c r="K1152" i="61"/>
  <c r="K1153" i="61"/>
  <c r="K1154" i="61"/>
  <c r="Q141" i="58" s="1"/>
  <c r="V141" i="58" s="1"/>
  <c r="AA141" i="58" s="1"/>
  <c r="K1155" i="61"/>
  <c r="K1156" i="61"/>
  <c r="K1157" i="61"/>
  <c r="K1158" i="61"/>
  <c r="K1159" i="61"/>
  <c r="K1160" i="61"/>
  <c r="K1161" i="61"/>
  <c r="K1162" i="61"/>
  <c r="K1163" i="61"/>
  <c r="K1164" i="61"/>
  <c r="K1165" i="61"/>
  <c r="K1166" i="61"/>
  <c r="K1167" i="61"/>
  <c r="K1168" i="61"/>
  <c r="K1169" i="61"/>
  <c r="K1170" i="61"/>
  <c r="Q144" i="58" s="1"/>
  <c r="V144" i="58" s="1"/>
  <c r="AA144" i="58" s="1"/>
  <c r="K1171" i="61"/>
  <c r="K1172" i="61"/>
  <c r="K1173" i="61"/>
  <c r="K1174" i="61"/>
  <c r="K1175" i="61"/>
  <c r="K1176" i="61"/>
  <c r="K1177" i="61"/>
  <c r="K1178" i="61"/>
  <c r="K1179" i="61"/>
  <c r="Q147" i="58" s="1"/>
  <c r="V147" i="58" s="1"/>
  <c r="AA147" i="58" s="1"/>
  <c r="K1180" i="61"/>
  <c r="K1181" i="61"/>
  <c r="K1182" i="61"/>
  <c r="K1183" i="61"/>
  <c r="Q149" i="58" s="1"/>
  <c r="V149" i="58" s="1"/>
  <c r="AA149" i="58" s="1"/>
  <c r="K1184" i="61"/>
  <c r="K1185" i="61"/>
  <c r="K1186" i="61"/>
  <c r="Q151" i="58" s="1"/>
  <c r="V151" i="58" s="1"/>
  <c r="AA151" i="58" s="1"/>
  <c r="K1187" i="61"/>
  <c r="K1188" i="61"/>
  <c r="K1189" i="61"/>
  <c r="Q152" i="58" s="1"/>
  <c r="V152" i="58" s="1"/>
  <c r="AA152" i="58" s="1"/>
  <c r="K1190" i="61"/>
  <c r="K1191" i="61"/>
  <c r="K1192" i="61"/>
  <c r="K1193" i="61"/>
  <c r="K1194" i="61"/>
  <c r="K1195" i="61"/>
  <c r="K1196" i="61"/>
  <c r="K1197" i="61"/>
  <c r="K1198" i="61"/>
  <c r="K1199" i="61"/>
  <c r="K1200" i="61"/>
  <c r="K1201" i="61"/>
  <c r="K1202" i="61"/>
  <c r="K1203" i="61"/>
  <c r="K1204" i="61"/>
  <c r="K1205" i="61"/>
  <c r="K1206" i="61"/>
  <c r="K1207" i="61"/>
  <c r="K1208" i="61"/>
  <c r="K1209" i="61"/>
  <c r="K1210" i="61"/>
  <c r="K1211" i="61"/>
  <c r="Q156" i="58" s="1"/>
  <c r="V156" i="58" s="1"/>
  <c r="AA156" i="58" s="1"/>
  <c r="K1212" i="61"/>
  <c r="K1213" i="61"/>
  <c r="K1214" i="61"/>
  <c r="K1215" i="61"/>
  <c r="K1216" i="61"/>
  <c r="K1217" i="61"/>
  <c r="Q160" i="58" s="1"/>
  <c r="V160" i="58" s="1"/>
  <c r="AA160" i="58" s="1"/>
  <c r="K1218" i="61"/>
  <c r="K1219" i="61"/>
  <c r="K1220" i="61"/>
  <c r="K1221" i="61"/>
  <c r="K1222" i="61"/>
  <c r="K1223" i="61"/>
  <c r="Q68" i="58" s="1"/>
  <c r="K1227" i="61"/>
  <c r="Q67" i="58" s="1"/>
  <c r="V67" i="58" s="1"/>
  <c r="AA67" i="58" s="1"/>
  <c r="K1228" i="61"/>
  <c r="K1230" i="61"/>
  <c r="K1231" i="61"/>
  <c r="K1232" i="61"/>
  <c r="K1233" i="61"/>
  <c r="K1234" i="61"/>
  <c r="K1236" i="61"/>
  <c r="Q82" i="58" s="1"/>
  <c r="V82" i="58" s="1"/>
  <c r="AA82" i="58" s="1"/>
  <c r="K1237" i="61"/>
  <c r="K1240" i="61"/>
  <c r="K1242" i="61"/>
  <c r="K1246" i="61"/>
  <c r="K1248" i="61"/>
  <c r="K1249" i="61"/>
  <c r="K1251" i="61"/>
  <c r="Q84" i="58" s="1"/>
  <c r="V84" i="58" s="1"/>
  <c r="AA84" i="58" s="1"/>
  <c r="K1252" i="61"/>
  <c r="K1253" i="61"/>
  <c r="K1254" i="61"/>
  <c r="K1255" i="61"/>
  <c r="K1256" i="61"/>
  <c r="Q7" i="58" s="1"/>
  <c r="V7" i="58" s="1"/>
  <c r="AA7" i="58" s="1"/>
  <c r="K1257" i="61"/>
  <c r="K1258" i="61"/>
  <c r="K1259" i="61"/>
  <c r="AF18" i="58" s="1"/>
  <c r="K1260" i="61"/>
  <c r="AF21" i="58" s="1"/>
  <c r="K1261" i="61"/>
  <c r="K1262" i="61"/>
  <c r="K1263" i="61"/>
  <c r="K1264" i="61"/>
  <c r="K1265" i="61"/>
  <c r="AF76" i="58" s="1"/>
  <c r="K1266" i="61"/>
  <c r="AF214" i="58" s="1"/>
  <c r="K1267" i="61"/>
  <c r="AF35" i="58" s="1"/>
  <c r="K1268" i="61"/>
  <c r="AF36" i="58" s="1"/>
  <c r="K1269" i="61"/>
  <c r="AF259" i="58" s="1"/>
  <c r="K1270" i="61"/>
  <c r="K1271" i="61"/>
  <c r="AF295" i="58" s="1"/>
  <c r="K1272" i="61"/>
  <c r="AF16" i="58" s="1"/>
  <c r="K1273" i="61"/>
  <c r="K1274" i="61"/>
  <c r="K1275" i="61"/>
  <c r="AF14" i="58" s="1"/>
  <c r="K1276" i="61"/>
  <c r="K1277" i="61"/>
  <c r="K1278" i="61"/>
  <c r="K1279" i="61"/>
  <c r="K1280" i="61"/>
  <c r="AF296" i="58" s="1"/>
  <c r="K1281" i="61"/>
  <c r="K1282" i="61"/>
  <c r="AF215" i="58" s="1"/>
  <c r="K1283" i="61"/>
  <c r="K1284" i="61"/>
  <c r="K1285" i="61"/>
  <c r="K1286" i="61"/>
  <c r="AF260" i="58" s="1"/>
  <c r="K1287" i="61"/>
  <c r="AF261" i="58" s="1"/>
  <c r="K1288" i="61"/>
  <c r="K1289" i="61"/>
  <c r="K1290" i="61"/>
  <c r="K1291" i="61"/>
  <c r="K1292" i="61"/>
  <c r="K1293" i="61"/>
  <c r="K1294" i="61"/>
  <c r="K1295" i="61"/>
  <c r="K1296" i="61"/>
  <c r="K1297" i="61"/>
  <c r="K1298" i="61"/>
  <c r="AF114" i="58" s="1"/>
  <c r="K1299" i="61"/>
  <c r="AF73" i="58" s="1"/>
  <c r="K1300" i="61"/>
  <c r="K1301" i="61"/>
  <c r="AF37" i="58" s="1"/>
  <c r="K1302" i="61"/>
  <c r="AF208" i="58" s="1"/>
  <c r="K1303" i="61"/>
  <c r="AF161" i="58" s="1"/>
  <c r="K1304" i="61"/>
  <c r="AF298" i="58" s="1"/>
  <c r="K1306" i="61"/>
  <c r="K1307" i="61"/>
  <c r="K1309" i="61"/>
  <c r="K1310" i="61"/>
  <c r="K1311" i="61"/>
  <c r="K1312" i="61"/>
  <c r="K1313" i="61"/>
  <c r="K1314" i="61"/>
  <c r="K1315" i="61"/>
  <c r="AF209" i="58" s="1"/>
  <c r="K1316" i="61"/>
  <c r="K1317" i="61"/>
  <c r="AF12" i="58" s="1"/>
  <c r="K1318" i="61"/>
  <c r="K1319" i="61"/>
  <c r="K1320" i="61"/>
  <c r="K1321" i="61"/>
  <c r="K1322" i="61"/>
  <c r="K1323" i="61"/>
  <c r="AF263" i="58" s="1"/>
  <c r="K1324" i="61"/>
  <c r="AF299" i="58" s="1"/>
  <c r="K1325" i="61"/>
  <c r="AF19" i="58" s="1"/>
  <c r="K1326" i="61"/>
  <c r="AF297" i="58" s="1"/>
  <c r="K1327" i="61"/>
  <c r="AF116" i="58" s="1"/>
  <c r="K1328" i="61"/>
  <c r="K1329" i="61"/>
  <c r="K1330" i="61"/>
  <c r="K1332" i="61"/>
  <c r="AF117" i="58" s="1"/>
  <c r="K1333" i="61"/>
  <c r="AF62" i="58" s="1"/>
  <c r="K1343" i="61"/>
  <c r="K1344" i="61"/>
  <c r="K1345" i="61"/>
  <c r="AF20" i="58" s="1"/>
  <c r="K1346" i="61"/>
  <c r="AF72" i="58" s="1"/>
  <c r="K1347" i="61"/>
  <c r="AF70" i="58" s="1"/>
  <c r="K1348" i="61"/>
  <c r="K1349" i="61"/>
  <c r="K1351" i="61"/>
  <c r="AF63" i="58" s="1"/>
  <c r="K1352" i="61"/>
  <c r="K1353" i="61"/>
  <c r="AF210" i="58" s="1"/>
  <c r="K1354" i="61"/>
  <c r="AF118" i="58" s="1"/>
  <c r="K1355" i="61"/>
  <c r="AF77" i="58" s="1"/>
  <c r="K1356" i="61"/>
  <c r="K1357" i="61"/>
  <c r="AF71" i="58" s="1"/>
  <c r="K1359" i="61"/>
  <c r="AF111" i="58" s="1"/>
  <c r="K1360" i="61"/>
  <c r="K1361" i="61"/>
  <c r="K1362" i="61"/>
  <c r="AF38" i="58" s="1"/>
  <c r="K1363" i="61"/>
  <c r="AF119" i="58" s="1"/>
  <c r="K1364" i="61"/>
  <c r="K1365" i="61"/>
  <c r="AF211" i="58" s="1"/>
  <c r="K1366" i="61"/>
  <c r="K1367" i="61"/>
  <c r="AF212" i="58" s="1"/>
  <c r="K1368" i="61"/>
  <c r="K1369" i="61"/>
  <c r="K1370" i="61"/>
  <c r="AF65" i="58" s="1"/>
  <c r="K1371" i="61"/>
  <c r="K1372" i="61"/>
  <c r="AF112" i="58" s="1"/>
  <c r="K1377" i="61"/>
  <c r="K1380" i="61"/>
  <c r="K1381" i="61"/>
  <c r="K1382" i="61"/>
  <c r="K1383" i="61"/>
  <c r="K1384" i="61"/>
  <c r="K1385" i="61"/>
  <c r="K1386" i="61"/>
  <c r="K1387" i="61"/>
  <c r="K1388" i="61"/>
  <c r="K1389" i="61"/>
  <c r="K1393" i="61"/>
  <c r="K1394" i="61"/>
  <c r="K1395" i="61"/>
  <c r="K866" i="61"/>
  <c r="K867" i="61"/>
  <c r="K868" i="61"/>
  <c r="K870" i="61"/>
  <c r="K871" i="61"/>
  <c r="K872" i="61"/>
  <c r="K874" i="61"/>
  <c r="K875" i="61"/>
  <c r="K876" i="61"/>
  <c r="K877" i="61"/>
  <c r="K878" i="61"/>
  <c r="Q328" i="58" s="1"/>
  <c r="V328" i="58" s="1"/>
  <c r="AA328" i="58" s="1"/>
  <c r="K879" i="61"/>
  <c r="K882" i="61"/>
  <c r="K883" i="61"/>
  <c r="K884" i="61"/>
  <c r="K768" i="61"/>
  <c r="K769" i="61"/>
  <c r="K770" i="61"/>
  <c r="K771" i="61"/>
  <c r="K772" i="61"/>
  <c r="K773" i="61"/>
  <c r="K774" i="61"/>
  <c r="K775" i="61"/>
  <c r="K776" i="61"/>
  <c r="K777" i="61"/>
  <c r="K778" i="61"/>
  <c r="K779" i="61"/>
  <c r="K780" i="61"/>
  <c r="K781" i="61"/>
  <c r="K782" i="61"/>
  <c r="K783" i="61"/>
  <c r="K784" i="61"/>
  <c r="K785" i="61"/>
  <c r="K786" i="61"/>
  <c r="K787" i="61"/>
  <c r="K788" i="61"/>
  <c r="K789" i="61"/>
  <c r="K790" i="61"/>
  <c r="K791" i="61"/>
  <c r="K792" i="61"/>
  <c r="K793" i="61"/>
  <c r="K794" i="61"/>
  <c r="K795" i="61"/>
  <c r="K796" i="61"/>
  <c r="K797" i="61"/>
  <c r="Q289" i="58" s="1"/>
  <c r="V289" i="58" s="1"/>
  <c r="AA289" i="58" s="1"/>
  <c r="K798" i="61"/>
  <c r="K799" i="61"/>
  <c r="K800" i="61"/>
  <c r="K801" i="61"/>
  <c r="K802" i="61"/>
  <c r="K803" i="61"/>
  <c r="K804" i="61"/>
  <c r="K805" i="61"/>
  <c r="K806" i="61"/>
  <c r="K807" i="61"/>
  <c r="K808" i="61"/>
  <c r="K809" i="61"/>
  <c r="K810" i="61"/>
  <c r="K811" i="61"/>
  <c r="K812" i="61"/>
  <c r="K813" i="61"/>
  <c r="K814" i="61"/>
  <c r="K815" i="61"/>
  <c r="AF218" i="58" s="1"/>
  <c r="K816" i="61"/>
  <c r="K817" i="61"/>
  <c r="K818" i="61"/>
  <c r="Q291" i="58" s="1"/>
  <c r="V291" i="58" s="1"/>
  <c r="AA291" i="58" s="1"/>
  <c r="K819" i="61"/>
  <c r="K820" i="61"/>
  <c r="K821" i="61"/>
  <c r="K822" i="61"/>
  <c r="K823" i="61"/>
  <c r="K824" i="61"/>
  <c r="K825" i="61"/>
  <c r="K826" i="61"/>
  <c r="K827" i="61"/>
  <c r="K828" i="61"/>
  <c r="K829" i="61"/>
  <c r="K830" i="61"/>
  <c r="K831" i="61"/>
  <c r="K832" i="61"/>
  <c r="K833" i="61"/>
  <c r="K834" i="61"/>
  <c r="K835" i="61"/>
  <c r="K836" i="61"/>
  <c r="K837" i="61"/>
  <c r="K838" i="61"/>
  <c r="AF22" i="58" s="1"/>
  <c r="K839" i="61"/>
  <c r="K840" i="61"/>
  <c r="K841" i="61"/>
  <c r="K842" i="61"/>
  <c r="K843" i="61"/>
  <c r="K844" i="61"/>
  <c r="K845" i="61"/>
  <c r="K846" i="61"/>
  <c r="K847" i="61"/>
  <c r="K848" i="61"/>
  <c r="K849" i="61"/>
  <c r="K850" i="61"/>
  <c r="K851" i="61"/>
  <c r="K852" i="61"/>
  <c r="K853" i="61"/>
  <c r="K854" i="61"/>
  <c r="K855" i="61"/>
  <c r="K856" i="61"/>
  <c r="K857" i="61"/>
  <c r="K858" i="61"/>
  <c r="K859" i="61"/>
  <c r="K860" i="61"/>
  <c r="K861" i="61"/>
  <c r="K862" i="61"/>
  <c r="K863" i="61"/>
  <c r="K864" i="61"/>
  <c r="K865" i="61"/>
  <c r="K9" i="61"/>
  <c r="K10" i="61"/>
  <c r="K11" i="61"/>
  <c r="K12" i="61"/>
  <c r="K13" i="61"/>
  <c r="K14" i="61"/>
  <c r="K15" i="61"/>
  <c r="K16" i="61"/>
  <c r="K17" i="61"/>
  <c r="K18" i="61"/>
  <c r="K19" i="61"/>
  <c r="K20" i="61"/>
  <c r="K21" i="61"/>
  <c r="K22" i="61"/>
  <c r="K23" i="61"/>
  <c r="K24" i="61"/>
  <c r="Q27" i="58" s="1"/>
  <c r="V27" i="58" s="1"/>
  <c r="AA27" i="58" s="1"/>
  <c r="K25" i="61"/>
  <c r="K26" i="61"/>
  <c r="K27" i="61"/>
  <c r="K28" i="61"/>
  <c r="K29" i="61"/>
  <c r="K30" i="61"/>
  <c r="K31" i="61"/>
  <c r="K32" i="61"/>
  <c r="K33" i="61"/>
  <c r="K34" i="61"/>
  <c r="K35" i="61"/>
  <c r="K36" i="61"/>
  <c r="K37" i="61"/>
  <c r="K38" i="61"/>
  <c r="K39" i="61"/>
  <c r="K40" i="61"/>
  <c r="K41" i="61"/>
  <c r="K42" i="61"/>
  <c r="K43" i="61"/>
  <c r="K44" i="61"/>
  <c r="K45" i="61"/>
  <c r="K46" i="61"/>
  <c r="K47" i="61"/>
  <c r="K48" i="61"/>
  <c r="K50" i="61"/>
  <c r="K51" i="61"/>
  <c r="K52" i="61"/>
  <c r="K55" i="61"/>
  <c r="K56" i="61"/>
  <c r="K57" i="61"/>
  <c r="K58" i="61"/>
  <c r="K59" i="61"/>
  <c r="K60" i="61"/>
  <c r="K61" i="61"/>
  <c r="K62" i="61"/>
  <c r="K63" i="61"/>
  <c r="K64" i="61"/>
  <c r="K65" i="61"/>
  <c r="K66" i="61"/>
  <c r="K67" i="61"/>
  <c r="K68" i="61"/>
  <c r="K69" i="61"/>
  <c r="K70" i="61"/>
  <c r="K71" i="61"/>
  <c r="K72" i="61"/>
  <c r="K73" i="61"/>
  <c r="Q201" i="58" s="1"/>
  <c r="V201" i="58" s="1"/>
  <c r="AA201" i="58" s="1"/>
  <c r="K74" i="61"/>
  <c r="Q202" i="58" s="1"/>
  <c r="V202" i="58" s="1"/>
  <c r="AA202" i="58" s="1"/>
  <c r="K75" i="61"/>
  <c r="K76" i="61"/>
  <c r="Q198" i="58" s="1"/>
  <c r="V198" i="58" s="1"/>
  <c r="AA198" i="58" s="1"/>
  <c r="K77" i="61"/>
  <c r="K79" i="61"/>
  <c r="K80" i="61"/>
  <c r="Q200" i="58" s="1"/>
  <c r="V200" i="58" s="1"/>
  <c r="AA200" i="58" s="1"/>
  <c r="K81" i="61"/>
  <c r="K82" i="61"/>
  <c r="K83" i="61"/>
  <c r="Q205" i="58" s="1"/>
  <c r="V205" i="58" s="1"/>
  <c r="AA205" i="58" s="1"/>
  <c r="K84" i="61"/>
  <c r="K85" i="61"/>
  <c r="K86" i="61"/>
  <c r="K87" i="61"/>
  <c r="K88" i="61"/>
  <c r="K89" i="61"/>
  <c r="K90" i="61"/>
  <c r="K91" i="61"/>
  <c r="K92" i="61"/>
  <c r="K93" i="61"/>
  <c r="K94" i="61"/>
  <c r="K95" i="61"/>
  <c r="K96" i="61"/>
  <c r="K97" i="61"/>
  <c r="K98" i="61"/>
  <c r="K99" i="61"/>
  <c r="K100" i="61"/>
  <c r="K101" i="61"/>
  <c r="K102" i="61"/>
  <c r="K103" i="61"/>
  <c r="K104" i="61"/>
  <c r="K105" i="61"/>
  <c r="K106" i="61"/>
  <c r="K107" i="61"/>
  <c r="K108" i="61"/>
  <c r="K109" i="61"/>
  <c r="K110" i="61"/>
  <c r="K111" i="61"/>
  <c r="K112" i="61"/>
  <c r="K113" i="61"/>
  <c r="Q229" i="58" s="1"/>
  <c r="V229" i="58" s="1"/>
  <c r="AA229" i="58" s="1"/>
  <c r="K114" i="61"/>
  <c r="K115" i="61"/>
  <c r="K116" i="61"/>
  <c r="K117" i="61"/>
  <c r="K118" i="61"/>
  <c r="K119" i="61"/>
  <c r="K120" i="61"/>
  <c r="K121" i="61"/>
  <c r="K122" i="61"/>
  <c r="K123" i="61"/>
  <c r="K124" i="61"/>
  <c r="K125" i="61"/>
  <c r="K126" i="61"/>
  <c r="K128" i="61"/>
  <c r="K129" i="61"/>
  <c r="Q270" i="58" s="1"/>
  <c r="V270" i="58" s="1"/>
  <c r="AA270" i="58" s="1"/>
  <c r="K130" i="61"/>
  <c r="K132" i="61"/>
  <c r="K133" i="61"/>
  <c r="K135" i="61"/>
  <c r="K136" i="61"/>
  <c r="K137" i="61"/>
  <c r="K138" i="61"/>
  <c r="K139" i="61"/>
  <c r="K140" i="61"/>
  <c r="K141" i="61"/>
  <c r="K142" i="61"/>
  <c r="K143" i="61"/>
  <c r="K144" i="61"/>
  <c r="K145" i="61"/>
  <c r="K146" i="61"/>
  <c r="K147" i="61"/>
  <c r="K148" i="61"/>
  <c r="K149" i="61"/>
  <c r="K150" i="61"/>
  <c r="K151" i="61"/>
  <c r="K152" i="61"/>
  <c r="K153" i="61"/>
  <c r="K154" i="61"/>
  <c r="K155" i="61"/>
  <c r="K156" i="61"/>
  <c r="K157" i="61"/>
  <c r="K158" i="61"/>
  <c r="K159" i="61"/>
  <c r="K160" i="61"/>
  <c r="K161" i="61"/>
  <c r="K162" i="61"/>
  <c r="Q312" i="58" s="1"/>
  <c r="V312" i="58" s="1"/>
  <c r="AA312" i="58" s="1"/>
  <c r="K163" i="61"/>
  <c r="K164" i="61"/>
  <c r="K165" i="61"/>
  <c r="K166" i="61"/>
  <c r="K167" i="61"/>
  <c r="K168" i="61"/>
  <c r="K169" i="61"/>
  <c r="K170" i="61"/>
  <c r="K171" i="61"/>
  <c r="K172" i="61"/>
  <c r="K173" i="61"/>
  <c r="K174" i="61"/>
  <c r="K175" i="61"/>
  <c r="K176" i="61"/>
  <c r="K177" i="61"/>
  <c r="K178" i="61"/>
  <c r="K179" i="61"/>
  <c r="Q409" i="58" s="1"/>
  <c r="V409" i="58" s="1"/>
  <c r="AA409" i="58" s="1"/>
  <c r="K180" i="61"/>
  <c r="K181" i="61"/>
  <c r="K182" i="61"/>
  <c r="K183" i="61"/>
  <c r="K184" i="61"/>
  <c r="K185" i="61"/>
  <c r="K186" i="61"/>
  <c r="Q54" i="58" s="1"/>
  <c r="V54" i="58" s="1"/>
  <c r="AA54" i="58" s="1"/>
  <c r="K187" i="61"/>
  <c r="K188" i="61"/>
  <c r="K189" i="61"/>
  <c r="K190" i="61"/>
  <c r="K191" i="61"/>
  <c r="K192" i="61"/>
  <c r="K193" i="61"/>
  <c r="K194" i="61"/>
  <c r="K195" i="61"/>
  <c r="K196" i="61"/>
  <c r="K197" i="61"/>
  <c r="K198" i="61"/>
  <c r="K199" i="61"/>
  <c r="K200" i="61"/>
  <c r="K201" i="61"/>
  <c r="K202" i="61"/>
  <c r="K203" i="61"/>
  <c r="K204" i="61"/>
  <c r="K205" i="61"/>
  <c r="Q50" i="58" s="1"/>
  <c r="V50" i="58" s="1"/>
  <c r="AA50" i="58" s="1"/>
  <c r="K206" i="61"/>
  <c r="K207" i="61"/>
  <c r="K208" i="61"/>
  <c r="K209" i="61"/>
  <c r="K210" i="61"/>
  <c r="K211" i="61"/>
  <c r="K212" i="61"/>
  <c r="K213" i="61"/>
  <c r="K214" i="61"/>
  <c r="K215" i="61"/>
  <c r="K216" i="61"/>
  <c r="K217" i="61"/>
  <c r="K218" i="61"/>
  <c r="K219" i="61"/>
  <c r="K220" i="61"/>
  <c r="K221" i="61"/>
  <c r="K222" i="61"/>
  <c r="K223" i="61"/>
  <c r="AF47" i="58" s="1"/>
  <c r="K224" i="61"/>
  <c r="K225" i="61"/>
  <c r="K226" i="61"/>
  <c r="K227" i="61"/>
  <c r="K228" i="61"/>
  <c r="K229" i="61"/>
  <c r="K230" i="61"/>
  <c r="K231" i="61"/>
  <c r="K232" i="61"/>
  <c r="K233" i="61"/>
  <c r="K234" i="61"/>
  <c r="K235" i="61"/>
  <c r="K236" i="61"/>
  <c r="K237" i="61"/>
  <c r="K238" i="61"/>
  <c r="K239" i="61"/>
  <c r="K240" i="61"/>
  <c r="K241" i="61"/>
  <c r="K242" i="61"/>
  <c r="K243" i="61"/>
  <c r="K244" i="61"/>
  <c r="K245" i="61"/>
  <c r="K246" i="61"/>
  <c r="K247" i="61"/>
  <c r="K248" i="61"/>
  <c r="K249" i="61"/>
  <c r="K250" i="61"/>
  <c r="K251" i="61"/>
  <c r="K252" i="61"/>
  <c r="K253" i="61"/>
  <c r="K254" i="61"/>
  <c r="K255" i="61"/>
  <c r="K256" i="61"/>
  <c r="K257" i="61"/>
  <c r="K258" i="61"/>
  <c r="K259" i="61"/>
  <c r="K260" i="61"/>
  <c r="K261" i="61"/>
  <c r="K262" i="61"/>
  <c r="K263" i="61"/>
  <c r="K264" i="61"/>
  <c r="K265" i="61"/>
  <c r="K266" i="61"/>
  <c r="K267" i="61"/>
  <c r="K268" i="61"/>
  <c r="K269" i="61"/>
  <c r="K270" i="61"/>
  <c r="K271" i="61"/>
  <c r="K272" i="61"/>
  <c r="K273" i="61"/>
  <c r="K274" i="61"/>
  <c r="K275" i="61"/>
  <c r="K276" i="61"/>
  <c r="K277" i="61"/>
  <c r="K278" i="61"/>
  <c r="K279" i="61"/>
  <c r="K280" i="61"/>
  <c r="K281" i="61"/>
  <c r="K282" i="61"/>
  <c r="K283" i="61"/>
  <c r="K284" i="61"/>
  <c r="K285" i="61"/>
  <c r="K286" i="61"/>
  <c r="K287" i="61"/>
  <c r="K288" i="61"/>
  <c r="K289" i="61"/>
  <c r="K290" i="61"/>
  <c r="K291" i="61"/>
  <c r="K292" i="61"/>
  <c r="K293" i="61"/>
  <c r="K294" i="61"/>
  <c r="K295" i="61"/>
  <c r="K296" i="61"/>
  <c r="K297" i="61"/>
  <c r="K298" i="61"/>
  <c r="K299" i="61"/>
  <c r="K300" i="61"/>
  <c r="K301" i="61"/>
  <c r="K302" i="61"/>
  <c r="K303" i="61"/>
  <c r="AF48" i="58" s="1"/>
  <c r="K304" i="61"/>
  <c r="K305" i="61"/>
  <c r="K306" i="61"/>
  <c r="K307" i="61"/>
  <c r="K308" i="61"/>
  <c r="K309" i="61"/>
  <c r="K310" i="61"/>
  <c r="Q49" i="58" s="1"/>
  <c r="V49" i="58" s="1"/>
  <c r="AA49" i="58" s="1"/>
  <c r="K311" i="61"/>
  <c r="K312" i="61"/>
  <c r="K313" i="61"/>
  <c r="K314" i="61"/>
  <c r="K315" i="61"/>
  <c r="K316" i="61"/>
  <c r="K317" i="61"/>
  <c r="K318" i="61"/>
  <c r="K319" i="61"/>
  <c r="K320" i="61"/>
  <c r="K321" i="61"/>
  <c r="K322" i="61"/>
  <c r="K323" i="61"/>
  <c r="K324" i="61"/>
  <c r="K325" i="61"/>
  <c r="K326" i="61"/>
  <c r="K327" i="61"/>
  <c r="K328" i="61"/>
  <c r="K329" i="61"/>
  <c r="K330" i="61"/>
  <c r="K331" i="61"/>
  <c r="K332" i="61"/>
  <c r="K333" i="61"/>
  <c r="K334" i="61"/>
  <c r="K335" i="61"/>
  <c r="K336" i="61"/>
  <c r="K337" i="61"/>
  <c r="K338" i="61"/>
  <c r="K339" i="61"/>
  <c r="K340" i="61"/>
  <c r="K341" i="61"/>
  <c r="K342" i="61"/>
  <c r="AF181" i="58" s="1"/>
  <c r="K343" i="61"/>
  <c r="K344" i="61"/>
  <c r="K345" i="61"/>
  <c r="K346" i="61"/>
  <c r="K347" i="61"/>
  <c r="K348" i="61"/>
  <c r="K349" i="61"/>
  <c r="K350" i="61"/>
  <c r="K351" i="61"/>
  <c r="K352" i="61"/>
  <c r="K353" i="61"/>
  <c r="K354" i="61"/>
  <c r="K355" i="61"/>
  <c r="K356" i="61"/>
  <c r="K357" i="61"/>
  <c r="K358" i="61"/>
  <c r="K359" i="61"/>
  <c r="K360" i="61"/>
  <c r="K361" i="61"/>
  <c r="K362" i="61"/>
  <c r="K363" i="61"/>
  <c r="K364" i="61"/>
  <c r="K365" i="61"/>
  <c r="K366" i="61"/>
  <c r="K367" i="61"/>
  <c r="K368" i="61"/>
  <c r="AF162" i="58" s="1"/>
  <c r="K369" i="61"/>
  <c r="K370" i="61"/>
  <c r="AF177" i="58" s="1"/>
  <c r="K371" i="61"/>
  <c r="AF178" i="58" s="1"/>
  <c r="K372" i="61"/>
  <c r="AF179" i="58" s="1"/>
  <c r="K373" i="61"/>
  <c r="AF180" i="58" s="1"/>
  <c r="K374" i="61"/>
  <c r="AF182" i="58" s="1"/>
  <c r="K375" i="61"/>
  <c r="K376" i="61"/>
  <c r="AF183" i="58" s="1"/>
  <c r="K377" i="61"/>
  <c r="K378" i="61"/>
  <c r="K379" i="61"/>
  <c r="K380" i="61"/>
  <c r="Q189" i="58" s="1"/>
  <c r="V189" i="58" s="1"/>
  <c r="K381" i="61"/>
  <c r="K382" i="61"/>
  <c r="K383" i="61"/>
  <c r="K384" i="61"/>
  <c r="K385" i="61"/>
  <c r="K386" i="61"/>
  <c r="Q308" i="58" s="1"/>
  <c r="V308" i="58" s="1"/>
  <c r="AA308" i="58" s="1"/>
  <c r="K387" i="61"/>
  <c r="Q309" i="58" s="1"/>
  <c r="V309" i="58" s="1"/>
  <c r="AA309" i="58" s="1"/>
  <c r="K388" i="61"/>
  <c r="K389" i="61"/>
  <c r="K390" i="61"/>
  <c r="K391" i="61"/>
  <c r="K392" i="61"/>
  <c r="K393" i="61"/>
  <c r="K394" i="61"/>
  <c r="K395" i="61"/>
  <c r="K396" i="61"/>
  <c r="K398" i="61"/>
  <c r="Q13" i="58" s="1"/>
  <c r="V13" i="58" s="1"/>
  <c r="AA13" i="58" s="1"/>
  <c r="K399" i="61"/>
  <c r="K400" i="61"/>
  <c r="K401" i="61"/>
  <c r="K402" i="61"/>
  <c r="K403" i="61"/>
  <c r="Q127" i="58" s="1"/>
  <c r="V127" i="58" s="1"/>
  <c r="AA127" i="58" s="1"/>
  <c r="K404" i="61"/>
  <c r="Q123" i="58" s="1"/>
  <c r="V123" i="58" s="1"/>
  <c r="AA123" i="58" s="1"/>
  <c r="K405" i="61"/>
  <c r="K406" i="61"/>
  <c r="K407" i="61"/>
  <c r="K408" i="61"/>
  <c r="K409" i="61"/>
  <c r="K410" i="61"/>
  <c r="K411" i="61"/>
  <c r="K412" i="61"/>
  <c r="K413" i="61"/>
  <c r="K414" i="61"/>
  <c r="K415" i="61"/>
  <c r="Q258" i="58" s="1"/>
  <c r="V258" i="58" s="1"/>
  <c r="AA258" i="58" s="1"/>
  <c r="K416" i="61"/>
  <c r="K417" i="61"/>
  <c r="K418" i="61"/>
  <c r="K419" i="61"/>
  <c r="K420" i="61"/>
  <c r="K421" i="61"/>
  <c r="K422" i="61"/>
  <c r="K423" i="61"/>
  <c r="K424" i="61"/>
  <c r="K425" i="61"/>
  <c r="K426" i="61"/>
  <c r="K427" i="61"/>
  <c r="K428" i="61"/>
  <c r="K429" i="61"/>
  <c r="K430" i="61"/>
  <c r="K431" i="61"/>
  <c r="K432" i="61"/>
  <c r="K433" i="61"/>
  <c r="K434" i="61"/>
  <c r="K435" i="61"/>
  <c r="K436" i="61"/>
  <c r="K437" i="61"/>
  <c r="K438" i="61"/>
  <c r="K439" i="61"/>
  <c r="K440" i="61"/>
  <c r="K441" i="61"/>
  <c r="K442" i="61"/>
  <c r="Q134" i="58" s="1"/>
  <c r="V134" i="58" s="1"/>
  <c r="AA134" i="58" s="1"/>
  <c r="K443" i="61"/>
  <c r="Q277" i="58" s="1"/>
  <c r="V277" i="58" s="1"/>
  <c r="AA277" i="58" s="1"/>
  <c r="K444" i="61"/>
  <c r="K445" i="61"/>
  <c r="K447" i="61"/>
  <c r="Q321" i="58" s="1"/>
  <c r="V321" i="58" s="1"/>
  <c r="AA321" i="58" s="1"/>
  <c r="K448" i="61"/>
  <c r="K450" i="61"/>
  <c r="K451" i="61"/>
  <c r="K454" i="61"/>
  <c r="Q279" i="58" s="1"/>
  <c r="V279" i="58" s="1"/>
  <c r="AA279" i="58" s="1"/>
  <c r="K455" i="61"/>
  <c r="Q322" i="58" s="1"/>
  <c r="V322" i="58" s="1"/>
  <c r="AA322" i="58" s="1"/>
  <c r="K456" i="61"/>
  <c r="K457" i="61"/>
  <c r="K458" i="61"/>
  <c r="K459" i="61"/>
  <c r="K460" i="61"/>
  <c r="AF137" i="58" s="1"/>
  <c r="K461" i="61"/>
  <c r="K462" i="61"/>
  <c r="K463" i="61"/>
  <c r="K464" i="61"/>
  <c r="K466" i="61"/>
  <c r="K467" i="61"/>
  <c r="K468" i="61"/>
  <c r="K469" i="61"/>
  <c r="K470" i="61"/>
  <c r="K471" i="61"/>
  <c r="K472" i="61"/>
  <c r="K473" i="61"/>
  <c r="K474" i="61"/>
  <c r="K475" i="61"/>
  <c r="K476" i="61"/>
  <c r="K477" i="61"/>
  <c r="K478" i="61"/>
  <c r="K479" i="61"/>
  <c r="K480" i="61"/>
  <c r="K481" i="61"/>
  <c r="K482" i="61"/>
  <c r="K483" i="61"/>
  <c r="K484" i="61"/>
  <c r="K485" i="61"/>
  <c r="K486" i="61"/>
  <c r="K487" i="61"/>
  <c r="K488" i="61"/>
  <c r="K489" i="61"/>
  <c r="K490" i="61"/>
  <c r="K491" i="61"/>
  <c r="K492" i="61"/>
  <c r="K493" i="61"/>
  <c r="K494" i="61"/>
  <c r="K495" i="61"/>
  <c r="K496" i="61"/>
  <c r="K497" i="61"/>
  <c r="K498" i="61"/>
  <c r="K499" i="61"/>
  <c r="K500" i="61"/>
  <c r="K501" i="61"/>
  <c r="K502" i="61"/>
  <c r="K503" i="61"/>
  <c r="K504" i="61"/>
  <c r="K505" i="61"/>
  <c r="K506" i="61"/>
  <c r="K507" i="61"/>
  <c r="K508" i="61"/>
  <c r="K509" i="61"/>
  <c r="K510" i="61"/>
  <c r="K511" i="61"/>
  <c r="K512" i="61"/>
  <c r="K513" i="61"/>
  <c r="K514" i="61"/>
  <c r="K516" i="61"/>
  <c r="K517" i="61"/>
  <c r="K518" i="61"/>
  <c r="K519" i="61"/>
  <c r="K520" i="61"/>
  <c r="K521" i="61"/>
  <c r="K522" i="61"/>
  <c r="K523" i="61"/>
  <c r="K524" i="61"/>
  <c r="K525" i="61"/>
  <c r="K526" i="61"/>
  <c r="K527" i="61"/>
  <c r="K528" i="61"/>
  <c r="K529" i="61"/>
  <c r="K530" i="61"/>
  <c r="K531" i="61"/>
  <c r="K532" i="61"/>
  <c r="K533" i="61"/>
  <c r="K534" i="61"/>
  <c r="K535" i="61"/>
  <c r="K536" i="61"/>
  <c r="K537" i="61"/>
  <c r="K538" i="61"/>
  <c r="K539" i="61"/>
  <c r="K540" i="61"/>
  <c r="K541" i="61"/>
  <c r="K542" i="61"/>
  <c r="K543" i="61"/>
  <c r="K544" i="61"/>
  <c r="K560" i="61"/>
  <c r="Q318" i="58" s="1"/>
  <c r="V318" i="58" s="1"/>
  <c r="AA318" i="58" s="1"/>
  <c r="K567" i="61"/>
  <c r="K575" i="61"/>
  <c r="K576" i="61"/>
  <c r="K577" i="61"/>
  <c r="K578" i="61"/>
  <c r="K579" i="61"/>
  <c r="K580" i="61"/>
  <c r="K581" i="61"/>
  <c r="K582" i="61"/>
  <c r="K583" i="61"/>
  <c r="K584" i="61"/>
  <c r="K585" i="61"/>
  <c r="K586" i="61"/>
  <c r="K587" i="61"/>
  <c r="K588" i="61"/>
  <c r="K589" i="61"/>
  <c r="K590" i="61"/>
  <c r="K591" i="61"/>
  <c r="K592" i="61"/>
  <c r="K593" i="61"/>
  <c r="K594" i="61"/>
  <c r="K595" i="61"/>
  <c r="K596" i="61"/>
  <c r="K597" i="61"/>
  <c r="K598" i="61"/>
  <c r="K599" i="61"/>
  <c r="K600" i="61"/>
  <c r="K601" i="61"/>
  <c r="K602" i="61"/>
  <c r="K603" i="61"/>
  <c r="K604" i="61"/>
  <c r="K605" i="61"/>
  <c r="K606" i="61"/>
  <c r="K607" i="61"/>
  <c r="K608" i="61"/>
  <c r="K609" i="61"/>
  <c r="K610" i="61"/>
  <c r="K611" i="61"/>
  <c r="K612" i="61"/>
  <c r="K615" i="61"/>
  <c r="K616" i="61"/>
  <c r="K617" i="61"/>
  <c r="K618" i="61"/>
  <c r="K619" i="61"/>
  <c r="K620" i="61"/>
  <c r="K621" i="61"/>
  <c r="K622" i="61"/>
  <c r="K623" i="61"/>
  <c r="K624" i="61"/>
  <c r="K625" i="61"/>
  <c r="K626" i="61"/>
  <c r="K627" i="61"/>
  <c r="K628" i="61"/>
  <c r="K629" i="61"/>
  <c r="K630" i="61"/>
  <c r="K631" i="61"/>
  <c r="K632" i="61"/>
  <c r="K633" i="61"/>
  <c r="K634" i="61"/>
  <c r="Q280" i="58" s="1"/>
  <c r="V280" i="58" s="1"/>
  <c r="AA280" i="58" s="1"/>
  <c r="K635" i="61"/>
  <c r="K636" i="61"/>
  <c r="Q207" i="58" s="1"/>
  <c r="V207" i="58" s="1"/>
  <c r="AA207" i="58" s="1"/>
  <c r="K637" i="61"/>
  <c r="K638" i="61"/>
  <c r="K639" i="61"/>
  <c r="K640" i="61"/>
  <c r="K641" i="61"/>
  <c r="K642" i="61"/>
  <c r="Q284" i="58" s="1"/>
  <c r="V284" i="58" s="1"/>
  <c r="AA284" i="58" s="1"/>
  <c r="K643" i="61"/>
  <c r="Q285" i="58" s="1"/>
  <c r="V285" i="58" s="1"/>
  <c r="AA285" i="58" s="1"/>
  <c r="K645" i="61"/>
  <c r="Q287" i="58" s="1"/>
  <c r="V287" i="58" s="1"/>
  <c r="AA287" i="58" s="1"/>
  <c r="K648" i="61"/>
  <c r="K649" i="61"/>
  <c r="K651" i="61"/>
  <c r="Q290" i="58" s="1"/>
  <c r="V290" i="58" s="1"/>
  <c r="AA290" i="58" s="1"/>
  <c r="K652" i="61"/>
  <c r="K653" i="61"/>
  <c r="K654" i="61"/>
  <c r="Q15" i="58" s="1"/>
  <c r="V15" i="58" s="1"/>
  <c r="AA15" i="58" s="1"/>
  <c r="K655" i="61"/>
  <c r="Q325" i="58" s="1"/>
  <c r="V325" i="58" s="1"/>
  <c r="AA325" i="58" s="1"/>
  <c r="K656" i="61"/>
  <c r="Q102" i="58" s="1"/>
  <c r="V102" i="58" s="1"/>
  <c r="AA102" i="58" s="1"/>
  <c r="K657" i="61"/>
  <c r="Q88" i="58" s="1"/>
  <c r="V88" i="58" s="1"/>
  <c r="AA88" i="58" s="1"/>
  <c r="K658" i="61"/>
  <c r="K659" i="61"/>
  <c r="Q87" i="58" s="1"/>
  <c r="V87" i="58" s="1"/>
  <c r="AA87" i="58" s="1"/>
  <c r="K660" i="61"/>
  <c r="Q109" i="58" s="1"/>
  <c r="V109" i="58" s="1"/>
  <c r="AA109" i="58" s="1"/>
  <c r="K661" i="61"/>
  <c r="K662" i="61"/>
  <c r="K663" i="61"/>
  <c r="Q293" i="58" s="1"/>
  <c r="V293" i="58" s="1"/>
  <c r="AA293" i="58" s="1"/>
  <c r="K664" i="61"/>
  <c r="K665" i="61"/>
  <c r="K666" i="61"/>
  <c r="K667" i="61"/>
  <c r="K668" i="61"/>
  <c r="K669" i="61"/>
  <c r="K670" i="61"/>
  <c r="K671" i="61"/>
  <c r="K672" i="61"/>
  <c r="K673" i="61"/>
  <c r="K674" i="61"/>
  <c r="K675" i="61"/>
  <c r="K676" i="61"/>
  <c r="K677" i="61"/>
  <c r="K678" i="61"/>
  <c r="K679" i="61"/>
  <c r="K680" i="61"/>
  <c r="K681" i="61"/>
  <c r="K682" i="61"/>
  <c r="K683" i="61"/>
  <c r="K684" i="61"/>
  <c r="K685" i="61"/>
  <c r="K686" i="61"/>
  <c r="K687" i="61"/>
  <c r="K688" i="61"/>
  <c r="K689" i="61"/>
  <c r="K690" i="61"/>
  <c r="K691" i="61"/>
  <c r="K692" i="61"/>
  <c r="K693" i="61"/>
  <c r="K694" i="61"/>
  <c r="K695" i="61"/>
  <c r="K696" i="61"/>
  <c r="K697" i="61"/>
  <c r="K698" i="61"/>
  <c r="K699" i="61"/>
  <c r="K700" i="61"/>
  <c r="K701" i="61"/>
  <c r="Q86" i="58" s="1"/>
  <c r="V86" i="58" s="1"/>
  <c r="AA86" i="58" s="1"/>
  <c r="K702" i="61"/>
  <c r="K703" i="61"/>
  <c r="K704" i="61"/>
  <c r="K705" i="61"/>
  <c r="Q89" i="58" s="1"/>
  <c r="V89" i="58" s="1"/>
  <c r="AA89" i="58" s="1"/>
  <c r="K706" i="61"/>
  <c r="K707" i="61"/>
  <c r="AF90" i="58" s="1"/>
  <c r="K708" i="61"/>
  <c r="K709" i="61"/>
  <c r="K710" i="61"/>
  <c r="K711" i="61"/>
  <c r="K712" i="61"/>
  <c r="K713" i="61"/>
  <c r="K714" i="61"/>
  <c r="K715" i="61"/>
  <c r="Q92" i="58" s="1"/>
  <c r="V92" i="58" s="1"/>
  <c r="AA92" i="58" s="1"/>
  <c r="K716" i="61"/>
  <c r="K717" i="61"/>
  <c r="K718" i="61"/>
  <c r="K719" i="61"/>
  <c r="K720" i="61"/>
  <c r="K721" i="61"/>
  <c r="K722" i="61"/>
  <c r="K723" i="61"/>
  <c r="K724" i="61"/>
  <c r="K725" i="61"/>
  <c r="K727" i="61"/>
  <c r="Q96" i="58" s="1"/>
  <c r="V96" i="58" s="1"/>
  <c r="AA96" i="58" s="1"/>
  <c r="K728" i="61"/>
  <c r="Q98" i="58" s="1"/>
  <c r="V98" i="58" s="1"/>
  <c r="AA98" i="58" s="1"/>
  <c r="K729" i="61"/>
  <c r="K730" i="61"/>
  <c r="K731" i="61"/>
  <c r="K732" i="61"/>
  <c r="K733" i="61"/>
  <c r="K734" i="61"/>
  <c r="K735" i="61"/>
  <c r="K736" i="61"/>
  <c r="K737" i="61"/>
  <c r="K738" i="61"/>
  <c r="K739" i="61"/>
  <c r="K740" i="61"/>
  <c r="Q106" i="58" s="1"/>
  <c r="V106" i="58" s="1"/>
  <c r="AA106" i="58" s="1"/>
  <c r="K741" i="61"/>
  <c r="Q107" i="58" s="1"/>
  <c r="V107" i="58" s="1"/>
  <c r="AA107" i="58" s="1"/>
  <c r="K742" i="61"/>
  <c r="K743" i="61"/>
  <c r="K744" i="61"/>
  <c r="K745" i="61"/>
  <c r="K746" i="61"/>
  <c r="K747" i="61"/>
  <c r="K748" i="61"/>
  <c r="K749" i="61"/>
  <c r="K750" i="61"/>
  <c r="K751" i="61"/>
  <c r="K752" i="61"/>
  <c r="K753" i="61"/>
  <c r="K754" i="61"/>
  <c r="K755" i="61"/>
  <c r="K756" i="61"/>
  <c r="K757" i="61"/>
  <c r="K758" i="61"/>
  <c r="K759" i="61"/>
  <c r="K760" i="61"/>
  <c r="K761" i="61"/>
  <c r="K762" i="61"/>
  <c r="K763" i="61"/>
  <c r="K764" i="61"/>
  <c r="K765" i="61"/>
  <c r="K766" i="61"/>
  <c r="K767" i="61"/>
  <c r="Q110" i="58" s="1"/>
  <c r="V110" i="58" s="1"/>
  <c r="AA110" i="58" s="1"/>
  <c r="K8" i="61"/>
  <c r="Q23" i="58" s="1"/>
  <c r="V23" i="58" s="1"/>
  <c r="AA23" i="58" s="1"/>
  <c r="AC370" i="58" l="1"/>
  <c r="AH370" i="58"/>
  <c r="Q72" i="58"/>
  <c r="V72" i="58" s="1"/>
  <c r="AA72" i="58" s="1"/>
  <c r="Q192" i="58"/>
  <c r="V192" i="58" s="1"/>
  <c r="AK108" i="58"/>
  <c r="AF108" i="58"/>
  <c r="AK89" i="58"/>
  <c r="AF89" i="58"/>
  <c r="AK86" i="58"/>
  <c r="AF86" i="58"/>
  <c r="AK231" i="58"/>
  <c r="AF231" i="58"/>
  <c r="AK88" i="58"/>
  <c r="AF88" i="58"/>
  <c r="AK135" i="58"/>
  <c r="AF135" i="58"/>
  <c r="AK320" i="58"/>
  <c r="AF320" i="58"/>
  <c r="AK128" i="58"/>
  <c r="AF128" i="58"/>
  <c r="AK124" i="58"/>
  <c r="AF124" i="58"/>
  <c r="AK189" i="58"/>
  <c r="AF189" i="58"/>
  <c r="AK170" i="58"/>
  <c r="AF170" i="58"/>
  <c r="AK166" i="58"/>
  <c r="AF166" i="58"/>
  <c r="AK174" i="58"/>
  <c r="AF174" i="58"/>
  <c r="AK46" i="58"/>
  <c r="AF46" i="58"/>
  <c r="AK43" i="58"/>
  <c r="AF43" i="58"/>
  <c r="AK229" i="58"/>
  <c r="AF229" i="58"/>
  <c r="AK198" i="58"/>
  <c r="AF198" i="58"/>
  <c r="AK132" i="58"/>
  <c r="AF132" i="58"/>
  <c r="AK291" i="58"/>
  <c r="AF291" i="58"/>
  <c r="AK327" i="58"/>
  <c r="AF327" i="58"/>
  <c r="AK340" i="58"/>
  <c r="AF340" i="58"/>
  <c r="AK331" i="58"/>
  <c r="AF331" i="58"/>
  <c r="AK83" i="58"/>
  <c r="AF83" i="58"/>
  <c r="AK160" i="58"/>
  <c r="AF160" i="58"/>
  <c r="AK152" i="58"/>
  <c r="AF152" i="58"/>
  <c r="AK140" i="58"/>
  <c r="AF140" i="58"/>
  <c r="AK146" i="58"/>
  <c r="AF146" i="58"/>
  <c r="Q140" i="58"/>
  <c r="V140" i="58" s="1"/>
  <c r="AA140" i="58" s="1"/>
  <c r="Q135" i="58"/>
  <c r="V135" i="58" s="1"/>
  <c r="AA135" i="58" s="1"/>
  <c r="Q132" i="58"/>
  <c r="V132" i="58" s="1"/>
  <c r="AA132" i="58" s="1"/>
  <c r="Q327" i="58"/>
  <c r="V327" i="58" s="1"/>
  <c r="AA327" i="58" s="1"/>
  <c r="Q128" i="58"/>
  <c r="V128" i="58" s="1"/>
  <c r="AA128" i="58" s="1"/>
  <c r="AK105" i="58"/>
  <c r="AF105" i="58"/>
  <c r="AK100" i="58"/>
  <c r="AF100" i="58"/>
  <c r="AK85" i="58"/>
  <c r="AF85" i="58"/>
  <c r="AF91" i="58"/>
  <c r="AK194" i="58"/>
  <c r="AF194" i="58"/>
  <c r="AK279" i="58"/>
  <c r="AF279" i="58"/>
  <c r="AK134" i="58"/>
  <c r="AF134" i="58"/>
  <c r="AK129" i="58"/>
  <c r="AF129" i="58"/>
  <c r="AK125" i="58"/>
  <c r="AF125" i="58"/>
  <c r="AK122" i="58"/>
  <c r="AF122" i="58"/>
  <c r="AK13" i="58"/>
  <c r="AF13" i="58"/>
  <c r="AK307" i="58"/>
  <c r="AF307" i="58"/>
  <c r="AK175" i="58"/>
  <c r="AF175" i="58"/>
  <c r="AK167" i="58"/>
  <c r="AF167" i="58"/>
  <c r="AK55" i="58"/>
  <c r="AF55" i="58"/>
  <c r="AK53" i="58"/>
  <c r="AF53" i="58"/>
  <c r="AK120" i="58"/>
  <c r="AF120" i="58"/>
  <c r="AK407" i="58"/>
  <c r="AF407" i="58"/>
  <c r="AK311" i="58"/>
  <c r="AF311" i="58"/>
  <c r="AF269" i="58"/>
  <c r="AK199" i="58"/>
  <c r="AF199" i="58"/>
  <c r="AK292" i="58"/>
  <c r="AF292" i="58"/>
  <c r="AF216" i="58"/>
  <c r="AF262" i="58"/>
  <c r="AK300" i="58"/>
  <c r="AF300" i="58"/>
  <c r="AK158" i="58"/>
  <c r="AF158" i="58"/>
  <c r="AK144" i="58"/>
  <c r="AF144" i="58"/>
  <c r="Q300" i="58"/>
  <c r="V300" i="58" s="1"/>
  <c r="AA300" i="58" s="1"/>
  <c r="AK107" i="58"/>
  <c r="AF107" i="58"/>
  <c r="AK104" i="58"/>
  <c r="AF104" i="58"/>
  <c r="AK103" i="58"/>
  <c r="AF103" i="58"/>
  <c r="AK99" i="58"/>
  <c r="AF99" i="58"/>
  <c r="AK93" i="58"/>
  <c r="AF93" i="58"/>
  <c r="AK109" i="58"/>
  <c r="AF109" i="58"/>
  <c r="AK102" i="58"/>
  <c r="AF102" i="58"/>
  <c r="AK95" i="58"/>
  <c r="AF95" i="58"/>
  <c r="AK287" i="58"/>
  <c r="AF287" i="58"/>
  <c r="AK207" i="58"/>
  <c r="AF207" i="58"/>
  <c r="AK187" i="58"/>
  <c r="AF187" i="58"/>
  <c r="AK257" i="58"/>
  <c r="AF257" i="58"/>
  <c r="AK274" i="58"/>
  <c r="AF274" i="58"/>
  <c r="AK126" i="58"/>
  <c r="AF126" i="58"/>
  <c r="AK123" i="58"/>
  <c r="AF123" i="58"/>
  <c r="AK309" i="58"/>
  <c r="AF309" i="58"/>
  <c r="AK173" i="58"/>
  <c r="AF173" i="58"/>
  <c r="AK169" i="58"/>
  <c r="AF169" i="58"/>
  <c r="AK165" i="58"/>
  <c r="AF165" i="58"/>
  <c r="AF184" i="58"/>
  <c r="AK185" i="58"/>
  <c r="AF185" i="58"/>
  <c r="AK57" i="58"/>
  <c r="AF57" i="58"/>
  <c r="AK45" i="58"/>
  <c r="AF45" i="58"/>
  <c r="AK52" i="58"/>
  <c r="AF52" i="58"/>
  <c r="AK51" i="58"/>
  <c r="AF51" i="58"/>
  <c r="AK409" i="58"/>
  <c r="AF409" i="58"/>
  <c r="AK313" i="58"/>
  <c r="AF313" i="58"/>
  <c r="AK270" i="58"/>
  <c r="AF270" i="58"/>
  <c r="AK200" i="58"/>
  <c r="AF200" i="58"/>
  <c r="AK203" i="58"/>
  <c r="AF203" i="58"/>
  <c r="AK131" i="58"/>
  <c r="AF131" i="58"/>
  <c r="AK27" i="58"/>
  <c r="AF27" i="58"/>
  <c r="AK219" i="58"/>
  <c r="AF219" i="58"/>
  <c r="AK289" i="58"/>
  <c r="AF289" i="58"/>
  <c r="AK326" i="58"/>
  <c r="AF326" i="58"/>
  <c r="AK324" i="58"/>
  <c r="AF324" i="58"/>
  <c r="AF267" i="58"/>
  <c r="AF268" i="58"/>
  <c r="AF266" i="58"/>
  <c r="AK302" i="58"/>
  <c r="AF302" i="58"/>
  <c r="AK301" i="58"/>
  <c r="AF301" i="58"/>
  <c r="AK81" i="58"/>
  <c r="AF81" i="58"/>
  <c r="AK67" i="58"/>
  <c r="AF67" i="58"/>
  <c r="AK159" i="58"/>
  <c r="AF159" i="58"/>
  <c r="AK157" i="58"/>
  <c r="AF157" i="58"/>
  <c r="AK155" i="58"/>
  <c r="AF155" i="58"/>
  <c r="AK154" i="58"/>
  <c r="AF154" i="58"/>
  <c r="AK153" i="58"/>
  <c r="AF153" i="58"/>
  <c r="AK150" i="58"/>
  <c r="AF150" i="58"/>
  <c r="AK148" i="58"/>
  <c r="AF148" i="58"/>
  <c r="AK145" i="58"/>
  <c r="AF145" i="58"/>
  <c r="AK143" i="58"/>
  <c r="AF143" i="58"/>
  <c r="AK230" i="58"/>
  <c r="AF230" i="58"/>
  <c r="Q122" i="58"/>
  <c r="V122" i="58" s="1"/>
  <c r="AA122" i="58" s="1"/>
  <c r="Q131" i="58"/>
  <c r="V131" i="58" s="1"/>
  <c r="AA131" i="58" s="1"/>
  <c r="Q85" i="58"/>
  <c r="V85" i="58" s="1"/>
  <c r="AA85" i="58" s="1"/>
  <c r="Q324" i="58"/>
  <c r="V324" i="58" s="1"/>
  <c r="AA324" i="58" s="1"/>
  <c r="Q125" i="58"/>
  <c r="V125" i="58" s="1"/>
  <c r="AA125" i="58" s="1"/>
  <c r="Q219" i="58"/>
  <c r="V219" i="58" s="1"/>
  <c r="AA219" i="58" s="1"/>
  <c r="Q103" i="58"/>
  <c r="V103" i="58" s="1"/>
  <c r="AA103" i="58" s="1"/>
  <c r="Q51" i="58"/>
  <c r="V51" i="58" s="1"/>
  <c r="AA51" i="58" s="1"/>
  <c r="Q185" i="58"/>
  <c r="V185" i="58" s="1"/>
  <c r="AA185" i="58" s="1"/>
  <c r="Q199" i="58"/>
  <c r="V199" i="58" s="1"/>
  <c r="AA199" i="58" s="1"/>
  <c r="Q218" i="58"/>
  <c r="V218" i="58" s="1"/>
  <c r="AA218" i="58" s="1"/>
  <c r="Q90" i="58"/>
  <c r="V90" i="58" s="1"/>
  <c r="AA90" i="58" s="1"/>
  <c r="Q292" i="58"/>
  <c r="V292" i="58" s="1"/>
  <c r="AA292" i="58" s="1"/>
  <c r="Q104" i="58"/>
  <c r="V104" i="58" s="1"/>
  <c r="AA104" i="58" s="1"/>
  <c r="Q129" i="58"/>
  <c r="V129" i="58" s="1"/>
  <c r="AA129" i="58" s="1"/>
  <c r="Q112" i="58"/>
  <c r="V112" i="58" s="1"/>
  <c r="AA112" i="58" s="1"/>
  <c r="Q153" i="58"/>
  <c r="V153" i="58" s="1"/>
  <c r="AA153" i="58" s="1"/>
  <c r="Q257" i="58"/>
  <c r="V257" i="58" s="1"/>
  <c r="AA257" i="58" s="1"/>
  <c r="Q302" i="58"/>
  <c r="V302" i="58" s="1"/>
  <c r="AA302" i="58" s="1"/>
  <c r="Q158" i="58"/>
  <c r="V158" i="58" s="1"/>
  <c r="AA158" i="58" s="1"/>
  <c r="Q48" i="58"/>
  <c r="V48" i="58" s="1"/>
  <c r="AA48" i="58" s="1"/>
  <c r="AK110" i="58"/>
  <c r="AF110" i="58"/>
  <c r="AK97" i="58"/>
  <c r="AF97" i="58"/>
  <c r="AK96" i="58"/>
  <c r="AF96" i="58"/>
  <c r="AK329" i="58"/>
  <c r="AF329" i="58"/>
  <c r="AK15" i="58"/>
  <c r="AF15" i="58"/>
  <c r="AK284" i="58"/>
  <c r="AF284" i="58"/>
  <c r="AK280" i="58"/>
  <c r="AF280" i="58"/>
  <c r="AK321" i="58"/>
  <c r="AF321" i="58"/>
  <c r="AK319" i="58"/>
  <c r="AF319" i="58"/>
  <c r="AK171" i="58"/>
  <c r="AF171" i="58"/>
  <c r="AK163" i="58"/>
  <c r="AF163" i="58"/>
  <c r="AK176" i="58"/>
  <c r="AF176" i="58"/>
  <c r="AK44" i="58"/>
  <c r="AF44" i="58"/>
  <c r="AK50" i="58"/>
  <c r="AF50" i="58"/>
  <c r="AK204" i="58"/>
  <c r="AF204" i="58"/>
  <c r="AK201" i="58"/>
  <c r="AF201" i="58"/>
  <c r="AK330" i="58"/>
  <c r="AF330" i="58"/>
  <c r="AK328" i="58"/>
  <c r="AF328" i="58"/>
  <c r="AK369" i="58"/>
  <c r="AF369" i="58"/>
  <c r="AK34" i="58"/>
  <c r="AF34" i="58"/>
  <c r="AK273" i="58"/>
  <c r="AF273" i="58"/>
  <c r="AK84" i="58"/>
  <c r="AF84" i="58"/>
  <c r="AK151" i="58"/>
  <c r="AF151" i="58"/>
  <c r="AK141" i="58"/>
  <c r="AF141" i="58"/>
  <c r="AK23" i="58"/>
  <c r="AF23" i="58"/>
  <c r="AK106" i="58"/>
  <c r="AF106" i="58"/>
  <c r="AK101" i="58"/>
  <c r="AF101" i="58"/>
  <c r="AK98" i="58"/>
  <c r="AF98" i="58"/>
  <c r="AK92" i="58"/>
  <c r="AF92" i="58"/>
  <c r="AK293" i="58"/>
  <c r="AF293" i="58"/>
  <c r="AK87" i="58"/>
  <c r="AF87" i="58"/>
  <c r="AK325" i="58"/>
  <c r="AF325" i="58"/>
  <c r="AK290" i="58"/>
  <c r="AF290" i="58"/>
  <c r="AK285" i="58"/>
  <c r="AF285" i="58"/>
  <c r="AK318" i="58"/>
  <c r="AF318" i="58"/>
  <c r="AF136" i="58"/>
  <c r="AK322" i="58"/>
  <c r="AF322" i="58"/>
  <c r="AK278" i="58"/>
  <c r="AF278" i="58"/>
  <c r="AK277" i="58"/>
  <c r="AF277" i="58"/>
  <c r="AK258" i="58"/>
  <c r="AF258" i="58"/>
  <c r="AK127" i="58"/>
  <c r="AF127" i="58"/>
  <c r="AK308" i="58"/>
  <c r="AF308" i="58"/>
  <c r="AK172" i="58"/>
  <c r="AF172" i="58"/>
  <c r="AK168" i="58"/>
  <c r="AF168" i="58"/>
  <c r="AK164" i="58"/>
  <c r="AF164" i="58"/>
  <c r="AK49" i="58"/>
  <c r="AF49" i="58"/>
  <c r="AK56" i="58"/>
  <c r="AF56" i="58"/>
  <c r="AK54" i="58"/>
  <c r="AF54" i="58"/>
  <c r="AK408" i="58"/>
  <c r="AF408" i="58"/>
  <c r="AK312" i="58"/>
  <c r="AF312" i="58"/>
  <c r="AK205" i="58"/>
  <c r="AF205" i="58"/>
  <c r="AK197" i="58"/>
  <c r="AF197" i="58"/>
  <c r="AK202" i="58"/>
  <c r="AF202" i="58"/>
  <c r="AK133" i="58"/>
  <c r="AF133" i="58"/>
  <c r="AK26" i="58"/>
  <c r="AF26" i="58"/>
  <c r="AK323" i="58"/>
  <c r="AF323" i="58"/>
  <c r="AK339" i="58"/>
  <c r="AF339" i="58"/>
  <c r="AK39" i="58"/>
  <c r="AF39" i="58"/>
  <c r="AK217" i="58"/>
  <c r="AF217" i="58"/>
  <c r="AK7" i="58"/>
  <c r="AF7" i="58"/>
  <c r="AK82" i="58"/>
  <c r="AF82" i="58"/>
  <c r="AK68" i="58"/>
  <c r="AF68" i="58"/>
  <c r="AK156" i="58"/>
  <c r="AF156" i="58"/>
  <c r="AK149" i="58"/>
  <c r="AF149" i="58"/>
  <c r="AK147" i="58"/>
  <c r="AF147" i="58"/>
  <c r="AK139" i="58"/>
  <c r="AF139" i="58"/>
  <c r="AK138" i="58"/>
  <c r="AF138" i="58"/>
  <c r="AK142" i="58"/>
  <c r="AF142" i="58"/>
  <c r="Q319" i="58"/>
  <c r="V319" i="58" s="1"/>
  <c r="AA319" i="58" s="1"/>
  <c r="Q136" i="58"/>
  <c r="V136" i="58" s="1"/>
  <c r="AA136" i="58" s="1"/>
  <c r="Q311" i="58"/>
  <c r="V311" i="58" s="1"/>
  <c r="AA311" i="58" s="1"/>
  <c r="Q197" i="58"/>
  <c r="V197" i="58" s="1"/>
  <c r="AA197" i="58" s="1"/>
  <c r="Q95" i="58"/>
  <c r="V95" i="58" s="1"/>
  <c r="AA95" i="58" s="1"/>
  <c r="Q97" i="58"/>
  <c r="V97" i="58" s="1"/>
  <c r="AA97" i="58" s="1"/>
  <c r="Q99" i="58"/>
  <c r="V99" i="58" s="1"/>
  <c r="AA99" i="58" s="1"/>
  <c r="Q100" i="58"/>
  <c r="V100" i="58" s="1"/>
  <c r="AA100" i="58" s="1"/>
  <c r="Q101" i="58"/>
  <c r="V101" i="58" s="1"/>
  <c r="AA101" i="58" s="1"/>
  <c r="Q142" i="58"/>
  <c r="V142" i="58" s="1"/>
  <c r="AA142" i="58" s="1"/>
  <c r="Q137" i="58"/>
  <c r="V137" i="58" s="1"/>
  <c r="AA137" i="58" s="1"/>
  <c r="Q408" i="58"/>
  <c r="V408" i="58" s="1"/>
  <c r="AA408" i="58" s="1"/>
  <c r="Q126" i="58"/>
  <c r="V126" i="58" s="1"/>
  <c r="AA126" i="58" s="1"/>
  <c r="Q278" i="58"/>
  <c r="V278" i="58" s="1"/>
  <c r="AA278" i="58" s="1"/>
  <c r="Q307" i="58"/>
  <c r="V307" i="58" s="1"/>
  <c r="AA307" i="58" s="1"/>
  <c r="Q313" i="58"/>
  <c r="V313" i="58" s="1"/>
  <c r="AA313" i="58" s="1"/>
  <c r="Q47" i="58"/>
  <c r="V47" i="58" s="1"/>
  <c r="AA47" i="58" s="1"/>
  <c r="Q326" i="58"/>
  <c r="V326" i="58" s="1"/>
  <c r="AA326" i="58" s="1"/>
  <c r="Q53" i="58"/>
  <c r="V53" i="58" s="1"/>
  <c r="AA53" i="58" s="1"/>
  <c r="Q301" i="58"/>
  <c r="V301" i="58" s="1"/>
  <c r="AA301" i="58" s="1"/>
  <c r="Q91" i="58"/>
  <c r="V91" i="58" s="1"/>
  <c r="AA91" i="58" s="1"/>
  <c r="Q187" i="58"/>
  <c r="V187" i="58" s="1"/>
  <c r="AA187" i="58" s="1"/>
  <c r="Q105" i="58"/>
  <c r="V105" i="58" s="1"/>
  <c r="AA105" i="58" s="1"/>
  <c r="Q150" i="58"/>
  <c r="V150" i="58" s="1"/>
  <c r="AA150" i="58" s="1"/>
  <c r="Q26" i="58"/>
  <c r="V26" i="58" s="1"/>
  <c r="AA26" i="58" s="1"/>
  <c r="Q231" i="58"/>
  <c r="V231" i="58" s="1"/>
  <c r="AA231" i="58" s="1"/>
  <c r="Q133" i="58"/>
  <c r="V133" i="58" s="1"/>
  <c r="AA133" i="58" s="1"/>
  <c r="Q204" i="58"/>
  <c r="V204" i="58" s="1"/>
  <c r="AA204" i="58" s="1"/>
  <c r="Q329" i="58"/>
  <c r="V329" i="58" s="1"/>
  <c r="AA329" i="58" s="1"/>
  <c r="Q93" i="58"/>
  <c r="V93" i="58" s="1"/>
  <c r="AA93" i="58" s="1"/>
  <c r="Q194" i="58"/>
  <c r="V194" i="58" s="1"/>
  <c r="AA194" i="58" s="1"/>
  <c r="Q330" i="58"/>
  <c r="V330" i="58" s="1"/>
  <c r="AA330" i="58" s="1"/>
  <c r="Q157" i="58"/>
  <c r="V157" i="58" s="1"/>
  <c r="AA157" i="58" s="1"/>
  <c r="Q159" i="58"/>
  <c r="V159" i="58" s="1"/>
  <c r="AA159" i="58" s="1"/>
  <c r="Q55" i="58"/>
  <c r="V55" i="58" s="1"/>
  <c r="AA55" i="58" s="1"/>
  <c r="Q56" i="58"/>
  <c r="V56" i="58" s="1"/>
  <c r="AA56" i="58" s="1"/>
  <c r="AC366" i="58"/>
  <c r="AH366" i="58"/>
  <c r="AC390" i="58"/>
  <c r="AH390" i="58"/>
  <c r="AC380" i="58"/>
  <c r="AH380" i="58"/>
  <c r="AC385" i="58"/>
  <c r="AH385" i="58"/>
  <c r="AC360" i="58"/>
  <c r="AH360" i="58"/>
  <c r="AC348" i="58"/>
  <c r="AH348" i="58"/>
  <c r="AC347" i="58"/>
  <c r="AH347" i="58"/>
  <c r="AC338" i="58"/>
  <c r="AH338" i="58"/>
  <c r="AC344" i="58"/>
  <c r="AH344" i="58"/>
  <c r="AC350" i="58"/>
  <c r="AH350" i="58"/>
  <c r="AC402" i="58"/>
  <c r="AH402" i="58"/>
  <c r="AC345" i="58"/>
  <c r="AH345" i="58"/>
  <c r="AC371" i="58"/>
  <c r="AH371" i="58"/>
  <c r="AC343" i="58"/>
  <c r="AH343" i="58"/>
  <c r="AC356" i="58"/>
  <c r="AH356" i="58"/>
  <c r="AC333" i="58"/>
  <c r="AH333" i="58"/>
  <c r="AC359" i="58"/>
  <c r="AH359" i="58"/>
  <c r="AC375" i="58"/>
  <c r="AH375" i="58"/>
  <c r="AC391" i="58"/>
  <c r="AH391" i="58"/>
  <c r="AC387" i="58"/>
  <c r="AH387" i="58"/>
  <c r="AC332" i="58"/>
  <c r="AH332" i="58"/>
  <c r="AC382" i="58"/>
  <c r="AH382" i="58"/>
  <c r="AC383" i="58"/>
  <c r="AH383" i="58"/>
  <c r="AC362" i="58"/>
  <c r="AH362" i="58"/>
  <c r="AC361" i="58"/>
  <c r="AH361" i="58"/>
  <c r="AC365" i="58"/>
  <c r="AH365" i="58"/>
  <c r="AC389" i="58"/>
  <c r="AH389" i="58"/>
  <c r="AC346" i="58"/>
  <c r="AH346" i="58"/>
  <c r="AC354" i="58"/>
  <c r="AH354" i="58"/>
  <c r="AC374" i="58"/>
  <c r="AH374" i="58"/>
  <c r="AC334" i="58"/>
  <c r="AH334" i="58"/>
  <c r="AC373" i="58"/>
  <c r="AH373" i="58"/>
  <c r="AC358" i="58"/>
  <c r="AH358" i="58"/>
  <c r="W29" i="58"/>
  <c r="R29" i="58"/>
  <c r="AA189" i="58"/>
  <c r="Q403" i="58"/>
  <c r="V403" i="58" s="1"/>
  <c r="AA403" i="58" s="1"/>
  <c r="Q401" i="58"/>
  <c r="V401" i="58" s="1"/>
  <c r="AA401" i="58" s="1"/>
  <c r="Q400" i="58"/>
  <c r="V400" i="58" s="1"/>
  <c r="AA400" i="58" s="1"/>
  <c r="V384" i="58"/>
  <c r="AA384" i="58" s="1"/>
  <c r="Q381" i="58"/>
  <c r="V381" i="58" s="1"/>
  <c r="AA381" i="58" s="1"/>
  <c r="Q368" i="58"/>
  <c r="V368" i="58" s="1"/>
  <c r="AA368" i="58" s="1"/>
  <c r="Q364" i="58"/>
  <c r="V364" i="58" s="1"/>
  <c r="AA364" i="58" s="1"/>
  <c r="Q357" i="58"/>
  <c r="V357" i="58" s="1"/>
  <c r="AA357" i="58" s="1"/>
  <c r="Q342" i="58"/>
  <c r="V342" i="58" s="1"/>
  <c r="AA342" i="58" s="1"/>
  <c r="Q341" i="58"/>
  <c r="V341" i="58" s="1"/>
  <c r="AA341" i="58" s="1"/>
  <c r="Q335" i="58"/>
  <c r="V335" i="58" s="1"/>
  <c r="AA335" i="58" s="1"/>
  <c r="Q336" i="58"/>
  <c r="V336" i="58" s="1"/>
  <c r="AA336" i="58" s="1"/>
  <c r="Q337" i="58"/>
  <c r="V337" i="58" s="1"/>
  <c r="AA337" i="58" s="1"/>
  <c r="Q184" i="58"/>
  <c r="V184" i="58" s="1"/>
  <c r="AA184" i="58" s="1"/>
  <c r="Q46" i="58"/>
  <c r="V46" i="58" s="1"/>
  <c r="AA46" i="58" s="1"/>
  <c r="Q45" i="58"/>
  <c r="V45" i="58" s="1"/>
  <c r="AA45" i="58" s="1"/>
  <c r="Q65" i="58"/>
  <c r="V65" i="58" s="1"/>
  <c r="AA65" i="58" s="1"/>
  <c r="Q22" i="58"/>
  <c r="V22" i="58" s="1"/>
  <c r="AA22" i="58" s="1"/>
  <c r="Q212" i="58"/>
  <c r="V212" i="58" s="1"/>
  <c r="AA212" i="58" s="1"/>
  <c r="Q39" i="58"/>
  <c r="V39" i="58" s="1"/>
  <c r="AA39" i="58" s="1"/>
  <c r="Q227" i="58"/>
  <c r="V227" i="58" s="1"/>
  <c r="AA227" i="58" s="1"/>
  <c r="Q183" i="58"/>
  <c r="V183" i="58" s="1"/>
  <c r="AA183" i="58" s="1"/>
  <c r="Q182" i="58"/>
  <c r="V182" i="58" s="1"/>
  <c r="AA182" i="58" s="1"/>
  <c r="Q211" i="58"/>
  <c r="V211" i="58" s="1"/>
  <c r="AA211" i="58" s="1"/>
  <c r="Q181" i="58"/>
  <c r="V181" i="58" s="1"/>
  <c r="AA181" i="58" s="1"/>
  <c r="Q119" i="58"/>
  <c r="V119" i="58" s="1"/>
  <c r="AA119" i="58" s="1"/>
  <c r="Q38" i="58"/>
  <c r="V38" i="58" s="1"/>
  <c r="AA38" i="58" s="1"/>
  <c r="Q180" i="58"/>
  <c r="V180" i="58" s="1"/>
  <c r="AA180" i="58" s="1"/>
  <c r="Q130" i="58"/>
  <c r="V130" i="58" s="1"/>
  <c r="AA130" i="58" s="1"/>
  <c r="Q6" i="58"/>
  <c r="V6" i="58" s="1"/>
  <c r="AA6" i="58" s="1"/>
  <c r="Q179" i="58"/>
  <c r="V179" i="58" s="1"/>
  <c r="AA179" i="58" s="1"/>
  <c r="Q178" i="58"/>
  <c r="V178" i="58" s="1"/>
  <c r="Q177" i="58"/>
  <c r="V177" i="58" s="1"/>
  <c r="AA177" i="58" s="1"/>
  <c r="Q21" i="58"/>
  <c r="V21" i="58" s="1"/>
  <c r="AA21" i="58" s="1"/>
  <c r="Q71" i="58"/>
  <c r="V71" i="58" s="1"/>
  <c r="AA71" i="58" s="1"/>
  <c r="Q77" i="58"/>
  <c r="V77" i="58" s="1"/>
  <c r="AA77" i="58" s="1"/>
  <c r="Q118" i="58"/>
  <c r="V118" i="58" s="1"/>
  <c r="AA118" i="58" s="1"/>
  <c r="Q210" i="58"/>
  <c r="V210" i="58" s="1"/>
  <c r="AA210" i="58" s="1"/>
  <c r="Q273" i="58"/>
  <c r="V273" i="58" s="1"/>
  <c r="AA273" i="58" s="1"/>
  <c r="Q63" i="58"/>
  <c r="V63" i="58" s="1"/>
  <c r="AA63" i="58" s="1"/>
  <c r="Q70" i="58"/>
  <c r="V70" i="58" s="1"/>
  <c r="AA70" i="58" s="1"/>
  <c r="Q20" i="58"/>
  <c r="V20" i="58" s="1"/>
  <c r="AA20" i="58" s="1"/>
  <c r="Q44" i="58"/>
  <c r="V44" i="58" s="1"/>
  <c r="AA44" i="58" s="1"/>
  <c r="Q113" i="58"/>
  <c r="V113" i="58" s="1"/>
  <c r="AA113" i="58" s="1"/>
  <c r="Q62" i="58"/>
  <c r="V62" i="58" s="1"/>
  <c r="AA62" i="58" s="1"/>
  <c r="Q117" i="58"/>
  <c r="V117" i="58" s="1"/>
  <c r="AA117" i="58" s="1"/>
  <c r="Q213" i="58"/>
  <c r="V213" i="58" s="1"/>
  <c r="AA213" i="58" s="1"/>
  <c r="Q317" i="58"/>
  <c r="V317" i="58" s="1"/>
  <c r="AA317" i="58" s="1"/>
  <c r="Q116" i="58"/>
  <c r="V116" i="58" s="1"/>
  <c r="AA116" i="58" s="1"/>
  <c r="Q297" i="58"/>
  <c r="V297" i="58" s="1"/>
  <c r="AA297" i="58" s="1"/>
  <c r="Q19" i="58"/>
  <c r="V19" i="58" s="1"/>
  <c r="AA19" i="58" s="1"/>
  <c r="Q299" i="58"/>
  <c r="V299" i="58" s="1"/>
  <c r="AA299" i="58" s="1"/>
  <c r="Q263" i="58"/>
  <c r="V263" i="58" s="1"/>
  <c r="AA263" i="58" s="1"/>
  <c r="Q176" i="58"/>
  <c r="V176" i="58" s="1"/>
  <c r="AA176" i="58" s="1"/>
  <c r="Q162" i="58"/>
  <c r="V162" i="58" s="1"/>
  <c r="AA162" i="58" s="1"/>
  <c r="Q41" i="58"/>
  <c r="V41" i="58" s="1"/>
  <c r="AA41" i="58" s="1"/>
  <c r="Q175" i="58"/>
  <c r="V175" i="58" s="1"/>
  <c r="AA175" i="58" s="1"/>
  <c r="Q12" i="58"/>
  <c r="V12" i="58" s="1"/>
  <c r="AA12" i="58" s="1"/>
  <c r="Q40" i="58"/>
  <c r="V40" i="58" s="1"/>
  <c r="AA40" i="58" s="1"/>
  <c r="Q174" i="58"/>
  <c r="V174" i="58" s="1"/>
  <c r="AA174" i="58" s="1"/>
  <c r="Q173" i="58"/>
  <c r="V173" i="58" s="1"/>
  <c r="AA173" i="58" s="1"/>
  <c r="Q331" i="58"/>
  <c r="V331" i="58" s="1"/>
  <c r="Q209" i="58"/>
  <c r="V209" i="58" s="1"/>
  <c r="AA209" i="58" s="1"/>
  <c r="Q172" i="58"/>
  <c r="V172" i="58" s="1"/>
  <c r="Q171" i="58"/>
  <c r="V171" i="58" s="1"/>
  <c r="AA171" i="58" s="1"/>
  <c r="Q217" i="58"/>
  <c r="V217" i="58" s="1"/>
  <c r="AA217" i="58" s="1"/>
  <c r="Q170" i="58"/>
  <c r="V170" i="58" s="1"/>
  <c r="AA170" i="58" s="1"/>
  <c r="Q262" i="58"/>
  <c r="V262" i="58" s="1"/>
  <c r="Q216" i="58"/>
  <c r="V216" i="58" s="1"/>
  <c r="Q269" i="58"/>
  <c r="V269" i="58" s="1"/>
  <c r="AA269" i="58" s="1"/>
  <c r="Q298" i="58"/>
  <c r="V298" i="58" s="1"/>
  <c r="AA298" i="58" s="1"/>
  <c r="Q161" i="58"/>
  <c r="V161" i="58" s="1"/>
  <c r="AA161" i="58" s="1"/>
  <c r="Q169" i="58"/>
  <c r="V169" i="58" s="1"/>
  <c r="AA169" i="58" s="1"/>
  <c r="Q18" i="58"/>
  <c r="V18" i="58" s="1"/>
  <c r="AA18" i="58" s="1"/>
  <c r="Q208" i="58"/>
  <c r="V208" i="58" s="1"/>
  <c r="AA208" i="58" s="1"/>
  <c r="Q37" i="58"/>
  <c r="V37" i="58" s="1"/>
  <c r="AA37" i="58" s="1"/>
  <c r="Q168" i="58"/>
  <c r="V168" i="58" s="1"/>
  <c r="AA168" i="58" s="1"/>
  <c r="Q120" i="58"/>
  <c r="V120" i="58" s="1"/>
  <c r="AA120" i="58" s="1"/>
  <c r="Q167" i="58"/>
  <c r="V167" i="58" s="1"/>
  <c r="Q166" i="58"/>
  <c r="V166" i="58" s="1"/>
  <c r="Q407" i="58"/>
  <c r="V407" i="58" s="1"/>
  <c r="AA407" i="58" s="1"/>
  <c r="Q73" i="58"/>
  <c r="V73" i="58" s="1"/>
  <c r="AA73" i="58" s="1"/>
  <c r="Q114" i="58"/>
  <c r="V114" i="58" s="1"/>
  <c r="AA114" i="58" s="1"/>
  <c r="V115" i="58"/>
  <c r="AA115" i="58" s="1"/>
  <c r="Q165" i="58"/>
  <c r="V165" i="58" s="1"/>
  <c r="AA165" i="58" s="1"/>
  <c r="Q43" i="58"/>
  <c r="V43" i="58" s="1"/>
  <c r="AA43" i="58" s="1"/>
  <c r="Q261" i="58"/>
  <c r="V261" i="58" s="1"/>
  <c r="AA261" i="58" s="1"/>
  <c r="Q260" i="58"/>
  <c r="V260" i="58" s="1"/>
  <c r="AA260" i="58" s="1"/>
  <c r="Q294" i="58"/>
  <c r="V294" i="58" s="1"/>
  <c r="AA294" i="58" s="1"/>
  <c r="Q164" i="58"/>
  <c r="V164" i="58" s="1"/>
  <c r="AA164" i="58" s="1"/>
  <c r="Q215" i="58"/>
  <c r="V215" i="58" s="1"/>
  <c r="AA215" i="58" s="1"/>
  <c r="Q296" i="58"/>
  <c r="V296" i="58" s="1"/>
  <c r="AA296" i="58" s="1"/>
  <c r="Q60" i="58"/>
  <c r="V60" i="58" s="1"/>
  <c r="AA60" i="58" s="1"/>
  <c r="Q267" i="58"/>
  <c r="V267" i="58" s="1"/>
  <c r="AA267" i="58" s="1"/>
  <c r="Q268" i="58"/>
  <c r="V268" i="58" s="1"/>
  <c r="Q14" i="58"/>
  <c r="V14" i="58" s="1"/>
  <c r="AA14" i="58" s="1"/>
  <c r="Q59" i="58"/>
  <c r="V59" i="58" s="1"/>
  <c r="AA59" i="58" s="1"/>
  <c r="Q323" i="58"/>
  <c r="V323" i="58" s="1"/>
  <c r="AA323" i="58" s="1"/>
  <c r="Q16" i="58"/>
  <c r="V16" i="58" s="1"/>
  <c r="AA16" i="58" s="1"/>
  <c r="Q295" i="58"/>
  <c r="V295" i="58" s="1"/>
  <c r="AA295" i="58" s="1"/>
  <c r="Q58" i="58"/>
  <c r="V58" i="58" s="1"/>
  <c r="AA58" i="58" s="1"/>
  <c r="Q32" i="58"/>
  <c r="V32" i="58" s="1"/>
  <c r="AA32" i="58" s="1"/>
  <c r="Q34" i="58"/>
  <c r="V34" i="58" s="1"/>
  <c r="AA34" i="58" s="1"/>
  <c r="Q30" i="58"/>
  <c r="V30" i="58" s="1"/>
  <c r="AA30" i="58" s="1"/>
  <c r="Q259" i="58"/>
  <c r="V259" i="58" s="1"/>
  <c r="AA259" i="58" s="1"/>
  <c r="Q266" i="58"/>
  <c r="V266" i="58" s="1"/>
  <c r="AA266" i="58" s="1"/>
  <c r="Q36" i="58"/>
  <c r="V36" i="58" s="1"/>
  <c r="AA36" i="58" s="1"/>
  <c r="Q35" i="58"/>
  <c r="V35" i="58" s="1"/>
  <c r="AA35" i="58" s="1"/>
  <c r="Q163" i="58"/>
  <c r="V163" i="58" s="1"/>
  <c r="AA163" i="58" s="1"/>
  <c r="Q214" i="58"/>
  <c r="V214" i="58" s="1"/>
  <c r="AA214" i="58" s="1"/>
  <c r="Q76" i="58"/>
  <c r="V76" i="58" s="1"/>
  <c r="AA76" i="58" s="1"/>
  <c r="K224" i="63"/>
  <c r="K223" i="63"/>
  <c r="K222" i="63"/>
  <c r="K221" i="63"/>
  <c r="K220" i="63"/>
  <c r="K219" i="63"/>
  <c r="K218" i="63"/>
  <c r="K217" i="63"/>
  <c r="K216" i="63"/>
  <c r="K212" i="63"/>
  <c r="K213" i="63"/>
  <c r="K211" i="63"/>
  <c r="K210" i="63"/>
  <c r="K209" i="63"/>
  <c r="K208" i="63"/>
  <c r="K207" i="63"/>
  <c r="K206" i="63"/>
  <c r="K204" i="63"/>
  <c r="K203" i="63"/>
  <c r="K202" i="63"/>
  <c r="K201" i="63"/>
  <c r="K200" i="63"/>
  <c r="K199" i="63"/>
  <c r="K205" i="63"/>
  <c r="K191" i="63"/>
  <c r="K185" i="63"/>
  <c r="K186" i="63"/>
  <c r="K188" i="63"/>
  <c r="K187" i="63"/>
  <c r="K194" i="63"/>
  <c r="K193" i="63"/>
  <c r="K192" i="63"/>
  <c r="K189" i="63"/>
  <c r="K190" i="63"/>
  <c r="K195" i="63"/>
  <c r="K197" i="63"/>
  <c r="K196" i="63"/>
  <c r="K198" i="63"/>
  <c r="K162" i="63"/>
  <c r="K164" i="63"/>
  <c r="K165" i="63"/>
  <c r="K166" i="63"/>
  <c r="K167" i="63"/>
  <c r="K168" i="63"/>
  <c r="K169" i="63"/>
  <c r="K170" i="63"/>
  <c r="K172" i="63"/>
  <c r="K173" i="63"/>
  <c r="K174" i="63"/>
  <c r="K175" i="63"/>
  <c r="K176" i="63"/>
  <c r="K177" i="63"/>
  <c r="K178" i="63"/>
  <c r="K179" i="63"/>
  <c r="K181" i="63"/>
  <c r="K183" i="63"/>
  <c r="K184" i="63"/>
  <c r="K182" i="63"/>
  <c r="K180" i="63"/>
  <c r="K171" i="63"/>
  <c r="K138" i="63"/>
  <c r="K140" i="63"/>
  <c r="K141" i="63"/>
  <c r="K142" i="63"/>
  <c r="K133" i="63"/>
  <c r="K134" i="63"/>
  <c r="K163" i="63"/>
  <c r="K157" i="63"/>
  <c r="K158" i="63"/>
  <c r="K159" i="63"/>
  <c r="K160" i="63"/>
  <c r="K161" i="63"/>
  <c r="K156" i="63"/>
  <c r="K152" i="63"/>
  <c r="K153" i="63"/>
  <c r="K154" i="63"/>
  <c r="K155" i="63"/>
  <c r="K146" i="63"/>
  <c r="K147" i="63"/>
  <c r="K148" i="63"/>
  <c r="K149" i="63"/>
  <c r="K150" i="63"/>
  <c r="K151" i="63"/>
  <c r="K125" i="63"/>
  <c r="K124" i="63"/>
  <c r="K123" i="63"/>
  <c r="K139" i="63"/>
  <c r="K137" i="63"/>
  <c r="K136" i="63"/>
  <c r="K135" i="63"/>
  <c r="K132" i="63"/>
  <c r="K131" i="63"/>
  <c r="K130" i="63"/>
  <c r="K129" i="63"/>
  <c r="K128" i="63"/>
  <c r="K127" i="63"/>
  <c r="K143" i="63"/>
  <c r="K116" i="63"/>
  <c r="K115" i="63"/>
  <c r="K120" i="63"/>
  <c r="K119" i="63"/>
  <c r="K118" i="63"/>
  <c r="K121" i="63"/>
  <c r="K117" i="63"/>
  <c r="K114" i="63"/>
  <c r="K113" i="63"/>
  <c r="K102" i="63"/>
  <c r="K103" i="63"/>
  <c r="K106" i="63"/>
  <c r="K112" i="63"/>
  <c r="K111" i="63"/>
  <c r="K110" i="63"/>
  <c r="K109" i="63"/>
  <c r="K108" i="63"/>
  <c r="K107" i="63"/>
  <c r="K105" i="63"/>
  <c r="K104" i="63"/>
  <c r="K101" i="63"/>
  <c r="K61" i="63"/>
  <c r="K77" i="63"/>
  <c r="K81" i="63"/>
  <c r="K57" i="63"/>
  <c r="K58" i="63"/>
  <c r="K59" i="63"/>
  <c r="K60" i="63"/>
  <c r="K62" i="63"/>
  <c r="K63" i="63"/>
  <c r="K64" i="63"/>
  <c r="K65" i="63"/>
  <c r="K66" i="63"/>
  <c r="K67" i="63"/>
  <c r="K68" i="63"/>
  <c r="K69" i="63"/>
  <c r="K70" i="63"/>
  <c r="K71" i="63"/>
  <c r="K72" i="63"/>
  <c r="K73" i="63"/>
  <c r="K74" i="63"/>
  <c r="K75" i="63"/>
  <c r="K76" i="63"/>
  <c r="K78" i="63"/>
  <c r="K79" i="63"/>
  <c r="K80" i="63"/>
  <c r="K56" i="63"/>
  <c r="K41" i="63"/>
  <c r="K32" i="63"/>
  <c r="K33" i="63"/>
  <c r="K34" i="63"/>
  <c r="K35" i="63"/>
  <c r="K36" i="63"/>
  <c r="K37" i="63"/>
  <c r="K38" i="63"/>
  <c r="K39" i="63"/>
  <c r="K40" i="63"/>
  <c r="K19" i="63"/>
  <c r="K20" i="63"/>
  <c r="K21" i="63"/>
  <c r="K22" i="63"/>
  <c r="K23" i="63"/>
  <c r="K24" i="63"/>
  <c r="K25" i="63"/>
  <c r="K26" i="63"/>
  <c r="K27" i="63"/>
  <c r="K28" i="63"/>
  <c r="K29" i="63"/>
  <c r="K30" i="63"/>
  <c r="K31" i="63"/>
  <c r="K18" i="63"/>
  <c r="K10" i="63"/>
  <c r="K11" i="63"/>
  <c r="K12" i="63"/>
  <c r="K13" i="63"/>
  <c r="K14" i="63"/>
  <c r="K15" i="63"/>
  <c r="K16" i="63"/>
  <c r="K17" i="63"/>
  <c r="K9" i="63"/>
  <c r="K7" i="63"/>
  <c r="K8" i="63"/>
  <c r="D41" i="63"/>
  <c r="D37" i="63"/>
  <c r="D38" i="63"/>
  <c r="D39" i="63"/>
  <c r="D40" i="63"/>
  <c r="K6" i="63"/>
  <c r="P68" i="58"/>
  <c r="P319" i="58"/>
  <c r="P76" i="58"/>
  <c r="P214" i="58"/>
  <c r="P163" i="58"/>
  <c r="P74" i="58"/>
  <c r="P289" i="58"/>
  <c r="P230" i="58"/>
  <c r="P35" i="58"/>
  <c r="P15" i="58"/>
  <c r="P275" i="58"/>
  <c r="P36" i="58"/>
  <c r="P136" i="58"/>
  <c r="P266" i="58"/>
  <c r="P108" i="58"/>
  <c r="P233" i="58"/>
  <c r="P259" i="58"/>
  <c r="P134" i="58"/>
  <c r="P122" i="58"/>
  <c r="P311" i="58"/>
  <c r="P290" i="58"/>
  <c r="P138" i="58"/>
  <c r="P30" i="58"/>
  <c r="Z30" i="58" s="1"/>
  <c r="P34" i="58"/>
  <c r="P32" i="58"/>
  <c r="P58" i="58"/>
  <c r="P303" i="58"/>
  <c r="P295" i="58"/>
  <c r="P49" i="58"/>
  <c r="P192" i="58"/>
  <c r="P131" i="58"/>
  <c r="P16" i="58"/>
  <c r="P94" i="58"/>
  <c r="P197" i="58"/>
  <c r="P323" i="58"/>
  <c r="P195" i="58"/>
  <c r="P234" i="58"/>
  <c r="P59" i="58"/>
  <c r="P139" i="58"/>
  <c r="P85" i="58"/>
  <c r="P95" i="58"/>
  <c r="P96" i="58"/>
  <c r="P140" i="58"/>
  <c r="P14" i="58"/>
  <c r="P324" i="58"/>
  <c r="P121" i="58"/>
  <c r="P7" i="58"/>
  <c r="P188" i="58"/>
  <c r="P123" i="58"/>
  <c r="P268" i="58"/>
  <c r="P267" i="58"/>
  <c r="P284" i="58"/>
  <c r="P60" i="58"/>
  <c r="P296" i="58"/>
  <c r="P270" i="58"/>
  <c r="P215" i="58"/>
  <c r="P124" i="58"/>
  <c r="P164" i="58"/>
  <c r="P13" i="58"/>
  <c r="P235" i="58"/>
  <c r="P220" i="58"/>
  <c r="P125" i="58"/>
  <c r="P97" i="58"/>
  <c r="P294" i="58"/>
  <c r="P260" i="58"/>
  <c r="P141" i="58"/>
  <c r="P67" i="58"/>
  <c r="P261" i="58"/>
  <c r="P43" i="58"/>
  <c r="P277" i="58"/>
  <c r="P310" i="58"/>
  <c r="P86" i="58"/>
  <c r="P69" i="58"/>
  <c r="P98" i="58"/>
  <c r="P99" i="58"/>
  <c r="P320" i="58"/>
  <c r="P135" i="58"/>
  <c r="P236" i="58"/>
  <c r="P285" i="58"/>
  <c r="P100" i="58"/>
  <c r="P286" i="58"/>
  <c r="P325" i="58"/>
  <c r="P87" i="58"/>
  <c r="P101" i="58"/>
  <c r="P165" i="58"/>
  <c r="P50" i="58"/>
  <c r="P271" i="58"/>
  <c r="P304" i="58"/>
  <c r="P142" i="58"/>
  <c r="P115" i="58"/>
  <c r="P300" i="58"/>
  <c r="P8" i="58"/>
  <c r="P237" i="58"/>
  <c r="P219" i="58"/>
  <c r="P221" i="58"/>
  <c r="P114" i="58"/>
  <c r="P73" i="58"/>
  <c r="P137" i="58"/>
  <c r="P407" i="58"/>
  <c r="P166" i="58"/>
  <c r="P274" i="58"/>
  <c r="P102" i="58"/>
  <c r="P238" i="58"/>
  <c r="P103" i="58"/>
  <c r="P408" i="58"/>
  <c r="P81" i="58"/>
  <c r="P167" i="58"/>
  <c r="P409" i="58"/>
  <c r="P120" i="58"/>
  <c r="P283" i="58"/>
  <c r="P51" i="58"/>
  <c r="P126" i="58"/>
  <c r="P168" i="58"/>
  <c r="P189" i="58"/>
  <c r="P239" i="58"/>
  <c r="P37" i="58"/>
  <c r="P208" i="58"/>
  <c r="P18" i="58"/>
  <c r="P132" i="58"/>
  <c r="P321" i="58"/>
  <c r="P278" i="58"/>
  <c r="P52" i="58"/>
  <c r="P287" i="58"/>
  <c r="P318" i="58"/>
  <c r="P169" i="58"/>
  <c r="P307" i="58"/>
  <c r="P258" i="58"/>
  <c r="P308" i="58"/>
  <c r="P161" i="58"/>
  <c r="P298" i="58"/>
  <c r="P185" i="58"/>
  <c r="P282" i="58"/>
  <c r="P222" i="58"/>
  <c r="P223" i="58"/>
  <c r="P198" i="58"/>
  <c r="P272" i="58"/>
  <c r="P199" i="58"/>
  <c r="P190" i="58"/>
  <c r="P143" i="58"/>
  <c r="P264" i="58"/>
  <c r="P312" i="58"/>
  <c r="P82" i="58"/>
  <c r="P313" i="58"/>
  <c r="P79" i="58"/>
  <c r="P88" i="58"/>
  <c r="P144" i="58"/>
  <c r="P218" i="58"/>
  <c r="P47" i="58"/>
  <c r="P89" i="58"/>
  <c r="P196" i="58"/>
  <c r="P9" i="58"/>
  <c r="P326" i="58"/>
  <c r="P145" i="58"/>
  <c r="P327" i="58"/>
  <c r="P90" i="58"/>
  <c r="P240" i="58"/>
  <c r="P53" i="58"/>
  <c r="P291" i="58"/>
  <c r="P280" i="58"/>
  <c r="P224" i="58"/>
  <c r="P292" i="58"/>
  <c r="P301" i="58"/>
  <c r="P206" i="58"/>
  <c r="P328" i="58"/>
  <c r="P269" i="58"/>
  <c r="P216" i="58"/>
  <c r="P262" i="58"/>
  <c r="P228" i="58"/>
  <c r="P91" i="58"/>
  <c r="P170" i="58"/>
  <c r="P217" i="58"/>
  <c r="P146" i="58"/>
  <c r="P200" i="58"/>
  <c r="P171" i="58"/>
  <c r="P147" i="58"/>
  <c r="P172" i="58"/>
  <c r="P186" i="58"/>
  <c r="P209" i="58"/>
  <c r="P331" i="58"/>
  <c r="P241" i="58"/>
  <c r="P23" i="58"/>
  <c r="P127" i="58"/>
  <c r="P104" i="58"/>
  <c r="P173" i="58"/>
  <c r="P174" i="58"/>
  <c r="P187" i="58"/>
  <c r="P40" i="58"/>
  <c r="P242" i="58"/>
  <c r="P148" i="58"/>
  <c r="P12" i="58"/>
  <c r="P243" i="58"/>
  <c r="P128" i="58"/>
  <c r="P244" i="58"/>
  <c r="P129" i="58"/>
  <c r="P175" i="58"/>
  <c r="P41" i="58"/>
  <c r="P254" i="58"/>
  <c r="P232" i="58"/>
  <c r="P315" i="58"/>
  <c r="P105" i="58"/>
  <c r="P245" i="58"/>
  <c r="P162" i="58"/>
  <c r="P176" i="58"/>
  <c r="P255" i="58"/>
  <c r="P5" i="58"/>
  <c r="P149" i="58"/>
  <c r="P246" i="58"/>
  <c r="P263" i="58"/>
  <c r="P306" i="58"/>
  <c r="P299" i="58"/>
  <c r="P19" i="58"/>
  <c r="P92" i="58"/>
  <c r="P150" i="58"/>
  <c r="P201" i="58"/>
  <c r="P202" i="58"/>
  <c r="P151" i="58"/>
  <c r="P297" i="58"/>
  <c r="P26" i="58"/>
  <c r="P152" i="58"/>
  <c r="P109" i="58"/>
  <c r="P225" i="58"/>
  <c r="P112" i="58"/>
  <c r="P116" i="58"/>
  <c r="P247" i="58"/>
  <c r="P288" i="58"/>
  <c r="P203" i="58"/>
  <c r="P207" i="58"/>
  <c r="P265" i="58"/>
  <c r="P317" i="58"/>
  <c r="P75" i="58"/>
  <c r="P405" i="58"/>
  <c r="P66" i="58"/>
  <c r="P213" i="58"/>
  <c r="P117" i="58"/>
  <c r="P62" i="58"/>
  <c r="P113" i="58"/>
  <c r="P44" i="58"/>
  <c r="P248" i="58"/>
  <c r="P61" i="58"/>
  <c r="P191" i="58"/>
  <c r="P20" i="58"/>
  <c r="P72" i="58"/>
  <c r="P279" i="58"/>
  <c r="P153" i="58"/>
  <c r="P70" i="58"/>
  <c r="P249" i="58"/>
  <c r="P231" i="58"/>
  <c r="P106" i="58"/>
  <c r="P226" i="58"/>
  <c r="P10" i="58"/>
  <c r="P63" i="58"/>
  <c r="P273" i="58"/>
  <c r="P210" i="58"/>
  <c r="P118" i="58"/>
  <c r="P77" i="58"/>
  <c r="P406" i="58"/>
  <c r="P71" i="58"/>
  <c r="P21" i="58"/>
  <c r="P17" i="58"/>
  <c r="P276" i="58"/>
  <c r="P133" i="58"/>
  <c r="P177" i="58"/>
  <c r="P54" i="58"/>
  <c r="P27" i="58"/>
  <c r="P322" i="58"/>
  <c r="P42" i="58"/>
  <c r="P178" i="58"/>
  <c r="P179" i="58"/>
  <c r="P204" i="58"/>
  <c r="P154" i="58"/>
  <c r="P281" i="58"/>
  <c r="P24" i="58"/>
  <c r="P257" i="58"/>
  <c r="P329" i="58"/>
  <c r="P111" i="58"/>
  <c r="P6" i="58"/>
  <c r="P256" i="58"/>
  <c r="P302" i="58"/>
  <c r="P93" i="58"/>
  <c r="P107" i="58"/>
  <c r="P130" i="58"/>
  <c r="P80" i="58"/>
  <c r="P309" i="58"/>
  <c r="P180" i="58"/>
  <c r="P38" i="58"/>
  <c r="P78" i="58"/>
  <c r="P194" i="58"/>
  <c r="P83" i="58"/>
  <c r="P250" i="58"/>
  <c r="P205" i="58"/>
  <c r="P119" i="58"/>
  <c r="P110" i="58"/>
  <c r="P330" i="58"/>
  <c r="P251" i="58"/>
  <c r="P314" i="58"/>
  <c r="P181" i="58"/>
  <c r="P211" i="58"/>
  <c r="P182" i="58"/>
  <c r="P155" i="58"/>
  <c r="P156" i="58"/>
  <c r="P183" i="58"/>
  <c r="P84" i="58"/>
  <c r="P157" i="58"/>
  <c r="P227" i="58"/>
  <c r="P293" i="58"/>
  <c r="P39" i="58"/>
  <c r="P25" i="58"/>
  <c r="P316" i="58"/>
  <c r="P158" i="58"/>
  <c r="P212" i="58"/>
  <c r="P159" i="58"/>
  <c r="P160" i="58"/>
  <c r="P11" i="58"/>
  <c r="P193" i="58"/>
  <c r="P22" i="58"/>
  <c r="P252" i="58"/>
  <c r="P253" i="58"/>
  <c r="P65" i="58"/>
  <c r="P55" i="58"/>
  <c r="P45" i="58"/>
  <c r="P229" i="58"/>
  <c r="P46" i="58"/>
  <c r="P184" i="58"/>
  <c r="P332" i="58"/>
  <c r="P334" i="58"/>
  <c r="P333" i="58"/>
  <c r="P337" i="58"/>
  <c r="P336" i="58"/>
  <c r="P335" i="58"/>
  <c r="P338" i="58"/>
  <c r="P341" i="58"/>
  <c r="P342" i="58"/>
  <c r="P340" i="58"/>
  <c r="P339" i="58"/>
  <c r="P343" i="58"/>
  <c r="P344" i="58"/>
  <c r="P346" i="58"/>
  <c r="P348" i="58"/>
  <c r="P347" i="58"/>
  <c r="P345" i="58"/>
  <c r="P350" i="58"/>
  <c r="P349" i="58"/>
  <c r="P351" i="58"/>
  <c r="P352" i="58"/>
  <c r="P353" i="58"/>
  <c r="P354" i="58"/>
  <c r="P355" i="58"/>
  <c r="P356" i="58"/>
  <c r="P357" i="58"/>
  <c r="P358" i="58"/>
  <c r="P359" i="58"/>
  <c r="P361" i="58"/>
  <c r="P360" i="58"/>
  <c r="P362" i="58"/>
  <c r="P365" i="58"/>
  <c r="P363" i="58"/>
  <c r="P364" i="58"/>
  <c r="P366" i="58"/>
  <c r="P367" i="58"/>
  <c r="P368" i="58"/>
  <c r="P369" i="58"/>
  <c r="P371" i="58"/>
  <c r="P370" i="58"/>
  <c r="P372" i="58"/>
  <c r="P375" i="58"/>
  <c r="P374" i="58"/>
  <c r="P373" i="58"/>
  <c r="P379" i="58"/>
  <c r="P376" i="58"/>
  <c r="P377" i="58"/>
  <c r="P380" i="58"/>
  <c r="P378" i="58"/>
  <c r="P381" i="58"/>
  <c r="P382" i="58"/>
  <c r="P383" i="58"/>
  <c r="P384" i="58"/>
  <c r="P385" i="58"/>
  <c r="P387" i="58"/>
  <c r="P386" i="58"/>
  <c r="P391" i="58"/>
  <c r="P388" i="58"/>
  <c r="P390" i="58"/>
  <c r="P389" i="58"/>
  <c r="P392" i="58"/>
  <c r="P398" i="58"/>
  <c r="P399" i="58"/>
  <c r="P397" i="58"/>
  <c r="P395" i="58"/>
  <c r="P393" i="58"/>
  <c r="P394" i="58"/>
  <c r="P396" i="58"/>
  <c r="P400" i="58"/>
  <c r="P402" i="58"/>
  <c r="P401" i="58"/>
  <c r="P403" i="58"/>
  <c r="P404" i="58"/>
  <c r="P64" i="58"/>
  <c r="P48" i="58"/>
  <c r="P56" i="58"/>
  <c r="P57" i="58"/>
  <c r="P305" i="58"/>
  <c r="P410" i="58"/>
  <c r="L281" i="58"/>
  <c r="M281" i="58" s="1"/>
  <c r="E409" i="58"/>
  <c r="E408" i="58"/>
  <c r="E407" i="58"/>
  <c r="E406" i="58"/>
  <c r="E405" i="58"/>
  <c r="E331" i="58"/>
  <c r="E330" i="58"/>
  <c r="E329" i="58"/>
  <c r="E328" i="58"/>
  <c r="E327" i="58"/>
  <c r="E326" i="58"/>
  <c r="E325" i="58"/>
  <c r="E324" i="58"/>
  <c r="E323" i="58"/>
  <c r="E322" i="58"/>
  <c r="E321" i="58"/>
  <c r="E320" i="58"/>
  <c r="E319" i="58"/>
  <c r="E318" i="58"/>
  <c r="E317" i="58"/>
  <c r="E316" i="58"/>
  <c r="E315" i="58"/>
  <c r="E314" i="58"/>
  <c r="E313" i="58"/>
  <c r="E311" i="58"/>
  <c r="E312" i="58"/>
  <c r="E310" i="58"/>
  <c r="E307" i="58"/>
  <c r="E308" i="58"/>
  <c r="E309" i="58"/>
  <c r="E306" i="58"/>
  <c r="E305" i="58"/>
  <c r="E304" i="58"/>
  <c r="E303" i="58"/>
  <c r="E302" i="58"/>
  <c r="E301" i="58"/>
  <c r="E300" i="58"/>
  <c r="E299" i="58"/>
  <c r="E298" i="58"/>
  <c r="E297" i="58"/>
  <c r="E296" i="58"/>
  <c r="E295" i="58"/>
  <c r="E294" i="58"/>
  <c r="E293" i="58"/>
  <c r="E292" i="58"/>
  <c r="E291" i="58"/>
  <c r="E290" i="58"/>
  <c r="E289" i="58"/>
  <c r="E288" i="58"/>
  <c r="E287" i="58"/>
  <c r="E286" i="58"/>
  <c r="E285" i="58"/>
  <c r="E284" i="58"/>
  <c r="E283" i="58"/>
  <c r="E282" i="58"/>
  <c r="E280" i="58"/>
  <c r="E279" i="58"/>
  <c r="E278" i="58"/>
  <c r="E277" i="58"/>
  <c r="E276" i="58"/>
  <c r="E275" i="58"/>
  <c r="E274" i="58"/>
  <c r="E273" i="58"/>
  <c r="E272" i="58"/>
  <c r="E271" i="58"/>
  <c r="E270" i="58"/>
  <c r="E269" i="58"/>
  <c r="E267" i="58"/>
  <c r="E268" i="58"/>
  <c r="E266" i="58"/>
  <c r="E265" i="58"/>
  <c r="E264" i="58"/>
  <c r="E260" i="58"/>
  <c r="E259" i="58"/>
  <c r="E262" i="58"/>
  <c r="E263" i="58"/>
  <c r="E261" i="58"/>
  <c r="E258" i="58"/>
  <c r="E257" i="58"/>
  <c r="E256" i="58"/>
  <c r="E255" i="58"/>
  <c r="E254" i="58"/>
  <c r="E253" i="58"/>
  <c r="E252" i="58"/>
  <c r="E251" i="58"/>
  <c r="E250" i="58"/>
  <c r="E249" i="58"/>
  <c r="E248" i="58"/>
  <c r="E247" i="58"/>
  <c r="E246" i="58"/>
  <c r="E245" i="58"/>
  <c r="E244" i="58"/>
  <c r="E243" i="58"/>
  <c r="E242" i="58"/>
  <c r="E241" i="58"/>
  <c r="E240" i="58"/>
  <c r="E239" i="58"/>
  <c r="E238" i="58"/>
  <c r="E237" i="58"/>
  <c r="E236" i="58"/>
  <c r="E235" i="58"/>
  <c r="E234" i="58"/>
  <c r="E233" i="58"/>
  <c r="E232" i="58"/>
  <c r="E231" i="58"/>
  <c r="E230" i="58"/>
  <c r="E229" i="58"/>
  <c r="E228" i="58"/>
  <c r="E227" i="58"/>
  <c r="E209" i="58"/>
  <c r="E217" i="58"/>
  <c r="E214" i="58"/>
  <c r="E215" i="58"/>
  <c r="E218" i="58"/>
  <c r="E208" i="58"/>
  <c r="E210" i="58"/>
  <c r="E216" i="58"/>
  <c r="E213" i="58"/>
  <c r="E219" i="58"/>
  <c r="E211" i="58"/>
  <c r="E212" i="58"/>
  <c r="E207" i="58"/>
  <c r="E206" i="58"/>
  <c r="E205" i="58"/>
  <c r="E204" i="58"/>
  <c r="E201" i="58"/>
  <c r="E200" i="58"/>
  <c r="E199" i="58"/>
  <c r="E198" i="58"/>
  <c r="E197" i="58"/>
  <c r="E203" i="58"/>
  <c r="E202" i="58"/>
  <c r="E196" i="58"/>
  <c r="E195" i="58"/>
  <c r="E194" i="58"/>
  <c r="E193" i="58"/>
  <c r="E192" i="58"/>
  <c r="E191" i="58"/>
  <c r="E190" i="58"/>
  <c r="E189" i="58"/>
  <c r="E188" i="58"/>
  <c r="E187" i="58"/>
  <c r="E186" i="58"/>
  <c r="E184" i="58"/>
  <c r="E177" i="58"/>
  <c r="E162" i="58"/>
  <c r="E173" i="58"/>
  <c r="E164" i="58"/>
  <c r="E171" i="58"/>
  <c r="E168" i="58"/>
  <c r="E175" i="58"/>
  <c r="E170" i="58"/>
  <c r="E165" i="58"/>
  <c r="E174" i="58"/>
  <c r="E179" i="58"/>
  <c r="E167" i="58"/>
  <c r="E169" i="58"/>
  <c r="E176" i="58"/>
  <c r="E178" i="58"/>
  <c r="E181" i="58"/>
  <c r="E183" i="58"/>
  <c r="E182" i="58"/>
  <c r="E172" i="58"/>
  <c r="E163" i="58"/>
  <c r="E180" i="58"/>
  <c r="E185" i="58"/>
  <c r="E166" i="58"/>
  <c r="E161" i="58"/>
  <c r="E160" i="58"/>
  <c r="E159" i="58"/>
  <c r="E158" i="58"/>
  <c r="E157" i="58"/>
  <c r="E156" i="58"/>
  <c r="E155" i="58"/>
  <c r="E154" i="58"/>
  <c r="E153" i="58"/>
  <c r="E152" i="58"/>
  <c r="E151" i="58"/>
  <c r="E150" i="58"/>
  <c r="E149" i="58"/>
  <c r="E148" i="58"/>
  <c r="E147" i="58"/>
  <c r="E146" i="58"/>
  <c r="E145" i="58"/>
  <c r="E144" i="58"/>
  <c r="E143" i="58"/>
  <c r="E142" i="58"/>
  <c r="E141" i="58"/>
  <c r="E140" i="58"/>
  <c r="E139" i="58"/>
  <c r="E138" i="58"/>
  <c r="E137" i="58"/>
  <c r="E136" i="58"/>
  <c r="E135" i="58"/>
  <c r="E134" i="58"/>
  <c r="E133" i="58"/>
  <c r="E131" i="58"/>
  <c r="E132" i="58"/>
  <c r="E130" i="58"/>
  <c r="E128" i="58"/>
  <c r="E126" i="58"/>
  <c r="E125" i="58"/>
  <c r="E122" i="58"/>
  <c r="E124" i="58"/>
  <c r="E123" i="58"/>
  <c r="E127" i="58"/>
  <c r="E129" i="58"/>
  <c r="E121" i="58"/>
  <c r="E120" i="58"/>
  <c r="E118" i="58"/>
  <c r="E117" i="58"/>
  <c r="E119" i="58"/>
  <c r="E116" i="58"/>
  <c r="E115" i="58"/>
  <c r="E114" i="58"/>
  <c r="E113" i="58"/>
  <c r="E112" i="58"/>
  <c r="E111" i="58"/>
  <c r="E110" i="58"/>
  <c r="E109" i="58"/>
  <c r="E108" i="58"/>
  <c r="E107" i="58"/>
  <c r="E106" i="58"/>
  <c r="E105" i="58"/>
  <c r="E104" i="58"/>
  <c r="E103" i="58"/>
  <c r="E102" i="58"/>
  <c r="E101" i="58"/>
  <c r="E100" i="58"/>
  <c r="E99" i="58"/>
  <c r="E98" i="58"/>
  <c r="E97" i="58"/>
  <c r="E96" i="58"/>
  <c r="E95" i="58"/>
  <c r="E94" i="58"/>
  <c r="E93" i="58"/>
  <c r="E92" i="58"/>
  <c r="E91" i="58"/>
  <c r="E90" i="58"/>
  <c r="E89" i="58"/>
  <c r="E88" i="58"/>
  <c r="E87" i="58"/>
  <c r="E86" i="58"/>
  <c r="E85" i="58"/>
  <c r="E84" i="58"/>
  <c r="E83" i="58"/>
  <c r="E82" i="58"/>
  <c r="E81" i="58"/>
  <c r="E80" i="58"/>
  <c r="E79" i="58"/>
  <c r="E78" i="58"/>
  <c r="E76" i="58"/>
  <c r="E77" i="58"/>
  <c r="E75" i="58"/>
  <c r="E74" i="58"/>
  <c r="E73" i="58"/>
  <c r="E72" i="58"/>
  <c r="E71" i="58"/>
  <c r="E70" i="58"/>
  <c r="E69" i="58"/>
  <c r="E67" i="58"/>
  <c r="E68" i="58"/>
  <c r="E66" i="58"/>
  <c r="E65" i="58"/>
  <c r="E64" i="58"/>
  <c r="E62" i="58"/>
  <c r="E63" i="58"/>
  <c r="E61" i="58"/>
  <c r="E59" i="58"/>
  <c r="E60" i="58"/>
  <c r="E58" i="58"/>
  <c r="E57" i="58"/>
  <c r="E48" i="58"/>
  <c r="E56" i="58"/>
  <c r="E46" i="58"/>
  <c r="E42" i="58"/>
  <c r="E53" i="58"/>
  <c r="E47" i="58"/>
  <c r="E52" i="58"/>
  <c r="E51" i="58"/>
  <c r="E50" i="58"/>
  <c r="E49" i="58"/>
  <c r="E45" i="58"/>
  <c r="E55" i="58"/>
  <c r="E41" i="58"/>
  <c r="E40" i="58"/>
  <c r="E43" i="58"/>
  <c r="E44" i="58"/>
  <c r="E54" i="58"/>
  <c r="E37" i="58"/>
  <c r="E35" i="58"/>
  <c r="E36" i="58"/>
  <c r="E38" i="58"/>
  <c r="E39" i="58"/>
  <c r="E27" i="58"/>
  <c r="E26" i="58"/>
  <c r="E25" i="58"/>
  <c r="E24" i="58"/>
  <c r="E23" i="58"/>
  <c r="E18" i="58"/>
  <c r="E19" i="58"/>
  <c r="E21" i="58"/>
  <c r="E20" i="58"/>
  <c r="E22" i="58"/>
  <c r="E17" i="58"/>
  <c r="E16" i="58"/>
  <c r="E15" i="58"/>
  <c r="E14" i="58"/>
  <c r="E13" i="58"/>
  <c r="E12" i="58"/>
  <c r="E11" i="58"/>
  <c r="E10" i="58"/>
  <c r="E9" i="58"/>
  <c r="E8" i="58"/>
  <c r="E7" i="58"/>
  <c r="E5" i="58"/>
  <c r="E6" i="58"/>
  <c r="D49" i="63"/>
  <c r="F5" i="58"/>
  <c r="L221" i="58"/>
  <c r="M221" i="58" s="1"/>
  <c r="L222" i="58"/>
  <c r="M222" i="58" s="1"/>
  <c r="L220" i="58"/>
  <c r="M220" i="58" s="1"/>
  <c r="L223" i="58"/>
  <c r="M223" i="58" s="1"/>
  <c r="L224" i="58"/>
  <c r="M224" i="58" s="1"/>
  <c r="L225" i="58"/>
  <c r="M225" i="58" s="1"/>
  <c r="L226" i="58"/>
  <c r="M226" i="58" s="1"/>
  <c r="G1252" i="61"/>
  <c r="G1251" i="61"/>
  <c r="G1249" i="61"/>
  <c r="G1242" i="61"/>
  <c r="W226" i="58" l="1"/>
  <c r="R226" i="58"/>
  <c r="N220" i="58"/>
  <c r="W220" i="58"/>
  <c r="R220" i="58"/>
  <c r="W225" i="58"/>
  <c r="R225" i="58"/>
  <c r="W222" i="58"/>
  <c r="R222" i="58"/>
  <c r="W33" i="58"/>
  <c r="R33" i="58"/>
  <c r="W224" i="58"/>
  <c r="R224" i="58"/>
  <c r="W221" i="58"/>
  <c r="R221" i="58"/>
  <c r="Z48" i="58"/>
  <c r="U48" i="58"/>
  <c r="Z401" i="58"/>
  <c r="U401" i="58"/>
  <c r="Z394" i="58"/>
  <c r="U394" i="58"/>
  <c r="Z399" i="58"/>
  <c r="U399" i="58"/>
  <c r="Z390" i="58"/>
  <c r="U390" i="58"/>
  <c r="Z387" i="58"/>
  <c r="U387" i="58"/>
  <c r="Z382" i="58"/>
  <c r="U382" i="58"/>
  <c r="Z377" i="58"/>
  <c r="U377" i="58"/>
  <c r="Z374" i="58"/>
  <c r="U374" i="58"/>
  <c r="Z371" i="58"/>
  <c r="U371" i="58"/>
  <c r="Z366" i="58"/>
  <c r="U366" i="58"/>
  <c r="Z362" i="58"/>
  <c r="U362" i="58"/>
  <c r="Z358" i="58"/>
  <c r="U358" i="58"/>
  <c r="Z354" i="58"/>
  <c r="U354" i="58"/>
  <c r="Z349" i="58"/>
  <c r="U349" i="58"/>
  <c r="Z348" i="58"/>
  <c r="U348" i="58"/>
  <c r="Z339" i="58"/>
  <c r="U339" i="58"/>
  <c r="Z338" i="58"/>
  <c r="U338" i="58"/>
  <c r="Z333" i="58"/>
  <c r="U333" i="58"/>
  <c r="Z46" i="58"/>
  <c r="U46" i="58"/>
  <c r="Z65" i="58"/>
  <c r="U65" i="58"/>
  <c r="Z193" i="58"/>
  <c r="U193" i="58"/>
  <c r="Z212" i="58"/>
  <c r="U212" i="58"/>
  <c r="Z39" i="58"/>
  <c r="U39" i="58"/>
  <c r="Z84" i="58"/>
  <c r="AJ84" i="58" s="1"/>
  <c r="U84" i="58"/>
  <c r="Z182" i="58"/>
  <c r="U182" i="58"/>
  <c r="Z251" i="58"/>
  <c r="U251" i="58"/>
  <c r="Z205" i="58"/>
  <c r="U205" i="58"/>
  <c r="Z78" i="58"/>
  <c r="U78" i="58"/>
  <c r="Z80" i="58"/>
  <c r="U80" i="58"/>
  <c r="Z302" i="58"/>
  <c r="U302" i="58"/>
  <c r="Z329" i="58"/>
  <c r="U329" i="58"/>
  <c r="Z154" i="58"/>
  <c r="U154" i="58"/>
  <c r="Z42" i="58"/>
  <c r="U42" i="58"/>
  <c r="Z177" i="58"/>
  <c r="U177" i="58"/>
  <c r="Z21" i="58"/>
  <c r="U21" i="58"/>
  <c r="Z118" i="58"/>
  <c r="U118" i="58"/>
  <c r="Z10" i="58"/>
  <c r="AJ10" i="58" s="1"/>
  <c r="U10" i="58"/>
  <c r="Z249" i="58"/>
  <c r="U249" i="58"/>
  <c r="Z72" i="58"/>
  <c r="U72" i="58"/>
  <c r="Z248" i="58"/>
  <c r="U248" i="58"/>
  <c r="Z117" i="58"/>
  <c r="U117" i="58"/>
  <c r="Z75" i="58"/>
  <c r="U75" i="58"/>
  <c r="Z203" i="58"/>
  <c r="U203" i="58"/>
  <c r="Z112" i="58"/>
  <c r="U112" i="58"/>
  <c r="Z26" i="58"/>
  <c r="U26" i="58"/>
  <c r="Z201" i="58"/>
  <c r="U201" i="58"/>
  <c r="Z299" i="58"/>
  <c r="U299" i="58"/>
  <c r="Z149" i="58"/>
  <c r="U149" i="58"/>
  <c r="Z162" i="58"/>
  <c r="U162" i="58"/>
  <c r="Z232" i="58"/>
  <c r="U232" i="58"/>
  <c r="Z129" i="58"/>
  <c r="U129" i="58"/>
  <c r="Z12" i="58"/>
  <c r="U12" i="58"/>
  <c r="Z187" i="58"/>
  <c r="AJ187" i="58" s="1"/>
  <c r="U187" i="58"/>
  <c r="Z127" i="58"/>
  <c r="U127" i="58"/>
  <c r="Z209" i="58"/>
  <c r="U209" i="58"/>
  <c r="Z171" i="58"/>
  <c r="U171" i="58"/>
  <c r="Z170" i="58"/>
  <c r="U170" i="58"/>
  <c r="Z216" i="58"/>
  <c r="U216" i="58"/>
  <c r="Z301" i="58"/>
  <c r="U301" i="58"/>
  <c r="Z291" i="58"/>
  <c r="U291" i="58"/>
  <c r="Z327" i="58"/>
  <c r="U327" i="58"/>
  <c r="Z196" i="58"/>
  <c r="U196" i="58"/>
  <c r="Z144" i="58"/>
  <c r="U144" i="58"/>
  <c r="Z82" i="58"/>
  <c r="AJ82" i="58" s="1"/>
  <c r="U82" i="58"/>
  <c r="Z190" i="58"/>
  <c r="U190" i="58"/>
  <c r="Z223" i="58"/>
  <c r="U223" i="58"/>
  <c r="Z298" i="58"/>
  <c r="U298" i="58"/>
  <c r="Z307" i="58"/>
  <c r="U307" i="58"/>
  <c r="Z52" i="58"/>
  <c r="U52" i="58"/>
  <c r="Z18" i="58"/>
  <c r="U18" i="58"/>
  <c r="Z189" i="58"/>
  <c r="U189" i="58"/>
  <c r="Z283" i="58"/>
  <c r="U283" i="58"/>
  <c r="Z81" i="58"/>
  <c r="AJ81" i="58" s="1"/>
  <c r="U81" i="58"/>
  <c r="Z102" i="58"/>
  <c r="U102" i="58"/>
  <c r="Z137" i="58"/>
  <c r="U137" i="58"/>
  <c r="Z219" i="58"/>
  <c r="AJ219" i="58" s="1"/>
  <c r="U219" i="58"/>
  <c r="Z115" i="58"/>
  <c r="U115" i="58"/>
  <c r="Z50" i="58"/>
  <c r="U50" i="58"/>
  <c r="Z325" i="58"/>
  <c r="U325" i="58"/>
  <c r="Z236" i="58"/>
  <c r="U236" i="58"/>
  <c r="Z98" i="58"/>
  <c r="U98" i="58"/>
  <c r="Z277" i="58"/>
  <c r="U277" i="58"/>
  <c r="Z141" i="58"/>
  <c r="U141" i="58"/>
  <c r="Z125" i="58"/>
  <c r="U125" i="58"/>
  <c r="Z164" i="58"/>
  <c r="U164" i="58"/>
  <c r="Z296" i="58"/>
  <c r="U296" i="58"/>
  <c r="Z268" i="58"/>
  <c r="U268" i="58"/>
  <c r="Z121" i="58"/>
  <c r="AJ121" i="58" s="1"/>
  <c r="U121" i="58"/>
  <c r="Z96" i="58"/>
  <c r="U96" i="58"/>
  <c r="Z59" i="58"/>
  <c r="U59" i="58"/>
  <c r="Z197" i="58"/>
  <c r="U197" i="58"/>
  <c r="Z192" i="58"/>
  <c r="U192" i="58"/>
  <c r="Z58" i="58"/>
  <c r="U58" i="58"/>
  <c r="Z33" i="58"/>
  <c r="U33" i="58"/>
  <c r="Z138" i="58"/>
  <c r="U138" i="58"/>
  <c r="Z134" i="58"/>
  <c r="U134" i="58"/>
  <c r="Z266" i="58"/>
  <c r="U266" i="58"/>
  <c r="Z15" i="58"/>
  <c r="U15" i="58"/>
  <c r="Z74" i="58"/>
  <c r="U74" i="58"/>
  <c r="Z319" i="58"/>
  <c r="U319" i="58"/>
  <c r="W223" i="58"/>
  <c r="R223" i="58"/>
  <c r="W31" i="58"/>
  <c r="R31" i="58"/>
  <c r="Z305" i="58"/>
  <c r="AJ305" i="58" s="1"/>
  <c r="U305" i="58"/>
  <c r="Z64" i="58"/>
  <c r="AJ64" i="58" s="1"/>
  <c r="U64" i="58"/>
  <c r="Z402" i="58"/>
  <c r="U402" i="58"/>
  <c r="Z393" i="58"/>
  <c r="U393" i="58"/>
  <c r="Z398" i="58"/>
  <c r="U398" i="58"/>
  <c r="Z388" i="58"/>
  <c r="U388" i="58"/>
  <c r="Z385" i="58"/>
  <c r="U385" i="58"/>
  <c r="Z381" i="58"/>
  <c r="U381" i="58"/>
  <c r="Z376" i="58"/>
  <c r="U376" i="58"/>
  <c r="Z375" i="58"/>
  <c r="U375" i="58"/>
  <c r="Z369" i="58"/>
  <c r="U369" i="58"/>
  <c r="Z364" i="58"/>
  <c r="U364" i="58"/>
  <c r="Z360" i="58"/>
  <c r="U360" i="58"/>
  <c r="Z357" i="58"/>
  <c r="U357" i="58"/>
  <c r="Z353" i="58"/>
  <c r="U353" i="58"/>
  <c r="Z350" i="58"/>
  <c r="U350" i="58"/>
  <c r="Z346" i="58"/>
  <c r="U346" i="58"/>
  <c r="Z340" i="58"/>
  <c r="U340" i="58"/>
  <c r="Z335" i="58"/>
  <c r="U335" i="58"/>
  <c r="Z334" i="58"/>
  <c r="U334" i="58"/>
  <c r="Z229" i="58"/>
  <c r="U229" i="58"/>
  <c r="Z253" i="58"/>
  <c r="U253" i="58"/>
  <c r="Z11" i="58"/>
  <c r="U11" i="58"/>
  <c r="Z158" i="58"/>
  <c r="U158" i="58"/>
  <c r="Z293" i="58"/>
  <c r="U293" i="58"/>
  <c r="Z183" i="58"/>
  <c r="U183" i="58"/>
  <c r="Z211" i="58"/>
  <c r="U211" i="58"/>
  <c r="Z330" i="58"/>
  <c r="U330" i="58"/>
  <c r="Z250" i="58"/>
  <c r="U250" i="58"/>
  <c r="Z38" i="58"/>
  <c r="U38" i="58"/>
  <c r="Z130" i="58"/>
  <c r="U130" i="58"/>
  <c r="Z256" i="58"/>
  <c r="U256" i="58"/>
  <c r="Z257" i="58"/>
  <c r="U257" i="58"/>
  <c r="Z204" i="58"/>
  <c r="U204" i="58"/>
  <c r="Z322" i="58"/>
  <c r="U322" i="58"/>
  <c r="Z133" i="58"/>
  <c r="U133" i="58"/>
  <c r="Z71" i="58"/>
  <c r="U71" i="58"/>
  <c r="Z210" i="58"/>
  <c r="U210" i="58"/>
  <c r="Z226" i="58"/>
  <c r="U226" i="58"/>
  <c r="Z70" i="58"/>
  <c r="U70" i="58"/>
  <c r="Z20" i="58"/>
  <c r="U20" i="58"/>
  <c r="Z44" i="58"/>
  <c r="U44" i="58"/>
  <c r="Z213" i="58"/>
  <c r="U213" i="58"/>
  <c r="Z317" i="58"/>
  <c r="U317" i="58"/>
  <c r="Z288" i="58"/>
  <c r="AJ288" i="58" s="1"/>
  <c r="U288" i="58"/>
  <c r="Z225" i="58"/>
  <c r="U225" i="58"/>
  <c r="Z297" i="58"/>
  <c r="U297" i="58"/>
  <c r="Z150" i="58"/>
  <c r="U150" i="58"/>
  <c r="Z306" i="58"/>
  <c r="U306" i="58"/>
  <c r="Z5" i="58"/>
  <c r="U5" i="58"/>
  <c r="Z245" i="58"/>
  <c r="U245" i="58"/>
  <c r="Z254" i="58"/>
  <c r="U254" i="58"/>
  <c r="Z244" i="58"/>
  <c r="U244" i="58"/>
  <c r="Z148" i="58"/>
  <c r="U148" i="58"/>
  <c r="Z174" i="58"/>
  <c r="U174" i="58"/>
  <c r="Z23" i="58"/>
  <c r="U23" i="58"/>
  <c r="Z186" i="58"/>
  <c r="U186" i="58"/>
  <c r="Z200" i="58"/>
  <c r="U200" i="58"/>
  <c r="Z91" i="58"/>
  <c r="U91" i="58"/>
  <c r="Z269" i="58"/>
  <c r="U269" i="58"/>
  <c r="Z292" i="58"/>
  <c r="U292" i="58"/>
  <c r="Z53" i="58"/>
  <c r="U53" i="58"/>
  <c r="Z145" i="58"/>
  <c r="U145" i="58"/>
  <c r="Z89" i="58"/>
  <c r="U89" i="58"/>
  <c r="Z88" i="58"/>
  <c r="U88" i="58"/>
  <c r="Z312" i="58"/>
  <c r="U312" i="58"/>
  <c r="Z199" i="58"/>
  <c r="U199" i="58"/>
  <c r="Z222" i="58"/>
  <c r="U222" i="58"/>
  <c r="Z161" i="58"/>
  <c r="U161" i="58"/>
  <c r="Z169" i="58"/>
  <c r="U169" i="58"/>
  <c r="Z278" i="58"/>
  <c r="U278" i="58"/>
  <c r="Z208" i="58"/>
  <c r="U208" i="58"/>
  <c r="Z168" i="58"/>
  <c r="U168" i="58"/>
  <c r="Z120" i="58"/>
  <c r="U120" i="58"/>
  <c r="Z408" i="58"/>
  <c r="U408" i="58"/>
  <c r="Z274" i="58"/>
  <c r="U274" i="58"/>
  <c r="Z73" i="58"/>
  <c r="U73" i="58"/>
  <c r="Z237" i="58"/>
  <c r="U237" i="58"/>
  <c r="Z142" i="58"/>
  <c r="U142" i="58"/>
  <c r="Z165" i="58"/>
  <c r="U165" i="58"/>
  <c r="Z286" i="58"/>
  <c r="U286" i="58"/>
  <c r="Z135" i="58"/>
  <c r="AJ135" i="58" s="1"/>
  <c r="U135" i="58"/>
  <c r="Z69" i="58"/>
  <c r="U69" i="58"/>
  <c r="Z43" i="58"/>
  <c r="U43" i="58"/>
  <c r="Z260" i="58"/>
  <c r="U260" i="58"/>
  <c r="Z220" i="58"/>
  <c r="U220" i="58"/>
  <c r="Z124" i="58"/>
  <c r="U124" i="58"/>
  <c r="Z60" i="58"/>
  <c r="U60" i="58"/>
  <c r="Z123" i="58"/>
  <c r="U123" i="58"/>
  <c r="Z324" i="58"/>
  <c r="U324" i="58"/>
  <c r="Z95" i="58"/>
  <c r="AJ95" i="58" s="1"/>
  <c r="U95" i="58"/>
  <c r="Z234" i="58"/>
  <c r="U234" i="58"/>
  <c r="Z94" i="58"/>
  <c r="U94" i="58"/>
  <c r="Z49" i="58"/>
  <c r="U49" i="58"/>
  <c r="Z31" i="58"/>
  <c r="U31" i="58"/>
  <c r="Z290" i="58"/>
  <c r="U290" i="58"/>
  <c r="Z259" i="58"/>
  <c r="U259" i="58"/>
  <c r="Z136" i="58"/>
  <c r="U136" i="58"/>
  <c r="Z35" i="58"/>
  <c r="U35" i="58"/>
  <c r="Z163" i="58"/>
  <c r="U163" i="58"/>
  <c r="Z68" i="58"/>
  <c r="U68" i="58"/>
  <c r="AA331" i="58"/>
  <c r="Z57" i="58"/>
  <c r="U57" i="58"/>
  <c r="Z404" i="58"/>
  <c r="U404" i="58"/>
  <c r="Z400" i="58"/>
  <c r="U400" i="58"/>
  <c r="Z395" i="58"/>
  <c r="U395" i="58"/>
  <c r="Z392" i="58"/>
  <c r="U392" i="58"/>
  <c r="Z391" i="58"/>
  <c r="U391" i="58"/>
  <c r="Z384" i="58"/>
  <c r="U384" i="58"/>
  <c r="Z378" i="58"/>
  <c r="U378" i="58"/>
  <c r="Z379" i="58"/>
  <c r="U379" i="58"/>
  <c r="Z372" i="58"/>
  <c r="U372" i="58"/>
  <c r="Z368" i="58"/>
  <c r="U368" i="58"/>
  <c r="Z363" i="58"/>
  <c r="U363" i="58"/>
  <c r="Z361" i="58"/>
  <c r="U361" i="58"/>
  <c r="Z356" i="58"/>
  <c r="U356" i="58"/>
  <c r="Z352" i="58"/>
  <c r="U352" i="58"/>
  <c r="Z345" i="58"/>
  <c r="U345" i="58"/>
  <c r="Z344" i="58"/>
  <c r="U344" i="58"/>
  <c r="Z342" i="58"/>
  <c r="U342" i="58"/>
  <c r="Z336" i="58"/>
  <c r="U336" i="58"/>
  <c r="Z332" i="58"/>
  <c r="U332" i="58"/>
  <c r="Z45" i="58"/>
  <c r="U45" i="58"/>
  <c r="Z252" i="58"/>
  <c r="U252" i="58"/>
  <c r="Z160" i="58"/>
  <c r="U160" i="58"/>
  <c r="Z316" i="58"/>
  <c r="U316" i="58"/>
  <c r="Z227" i="58"/>
  <c r="U227" i="58"/>
  <c r="Z156" i="58"/>
  <c r="U156" i="58"/>
  <c r="Z181" i="58"/>
  <c r="U181" i="58"/>
  <c r="Z110" i="58"/>
  <c r="U110" i="58"/>
  <c r="Z83" i="58"/>
  <c r="AJ83" i="58" s="1"/>
  <c r="U83" i="58"/>
  <c r="Z180" i="58"/>
  <c r="U180" i="58"/>
  <c r="Z107" i="58"/>
  <c r="U107" i="58"/>
  <c r="Z6" i="58"/>
  <c r="U6" i="58"/>
  <c r="Z24" i="58"/>
  <c r="U24" i="58"/>
  <c r="Z179" i="58"/>
  <c r="U179" i="58"/>
  <c r="Z27" i="58"/>
  <c r="U27" i="58"/>
  <c r="Z276" i="58"/>
  <c r="U276" i="58"/>
  <c r="Z406" i="58"/>
  <c r="U406" i="58"/>
  <c r="Z273" i="58"/>
  <c r="U273" i="58"/>
  <c r="Z106" i="58"/>
  <c r="U106" i="58"/>
  <c r="Z153" i="58"/>
  <c r="U153" i="58"/>
  <c r="Z191" i="58"/>
  <c r="AJ191" i="58" s="1"/>
  <c r="U191" i="58"/>
  <c r="Z113" i="58"/>
  <c r="U113" i="58"/>
  <c r="Z66" i="58"/>
  <c r="U66" i="58"/>
  <c r="Z265" i="58"/>
  <c r="U265" i="58"/>
  <c r="Z247" i="58"/>
  <c r="U247" i="58"/>
  <c r="Z109" i="58"/>
  <c r="U109" i="58"/>
  <c r="Z151" i="58"/>
  <c r="U151" i="58"/>
  <c r="Z92" i="58"/>
  <c r="U92" i="58"/>
  <c r="Z263" i="58"/>
  <c r="U263" i="58"/>
  <c r="Z255" i="58"/>
  <c r="U255" i="58"/>
  <c r="Z105" i="58"/>
  <c r="U105" i="58"/>
  <c r="Z41" i="58"/>
  <c r="U41" i="58"/>
  <c r="Z128" i="58"/>
  <c r="U128" i="58"/>
  <c r="Z242" i="58"/>
  <c r="U242" i="58"/>
  <c r="Z173" i="58"/>
  <c r="U173" i="58"/>
  <c r="Z241" i="58"/>
  <c r="U241" i="58"/>
  <c r="Z172" i="58"/>
  <c r="U172" i="58"/>
  <c r="Z146" i="58"/>
  <c r="U146" i="58"/>
  <c r="Z228" i="58"/>
  <c r="U228" i="58"/>
  <c r="Z328" i="58"/>
  <c r="U328" i="58"/>
  <c r="Z224" i="58"/>
  <c r="U224" i="58"/>
  <c r="Z240" i="58"/>
  <c r="U240" i="58"/>
  <c r="Z326" i="58"/>
  <c r="U326" i="58"/>
  <c r="Z47" i="58"/>
  <c r="U47" i="58"/>
  <c r="Z79" i="58"/>
  <c r="U79" i="58"/>
  <c r="Z264" i="58"/>
  <c r="U264" i="58"/>
  <c r="Z272" i="58"/>
  <c r="U272" i="58"/>
  <c r="Z282" i="58"/>
  <c r="U282" i="58"/>
  <c r="Z308" i="58"/>
  <c r="U308" i="58"/>
  <c r="Z318" i="58"/>
  <c r="U318" i="58"/>
  <c r="Z321" i="58"/>
  <c r="U321" i="58"/>
  <c r="Z37" i="58"/>
  <c r="U37" i="58"/>
  <c r="Z126" i="58"/>
  <c r="U126" i="58"/>
  <c r="Z409" i="58"/>
  <c r="U409" i="58"/>
  <c r="Z103" i="58"/>
  <c r="U103" i="58"/>
  <c r="Z166" i="58"/>
  <c r="U166" i="58"/>
  <c r="Z114" i="58"/>
  <c r="U114" i="58"/>
  <c r="Z8" i="58"/>
  <c r="AJ8" i="58" s="1"/>
  <c r="U8" i="58"/>
  <c r="Z304" i="58"/>
  <c r="AJ304" i="58" s="1"/>
  <c r="U304" i="58"/>
  <c r="Z101" i="58"/>
  <c r="U101" i="58"/>
  <c r="Z100" i="58"/>
  <c r="U100" i="58"/>
  <c r="Z320" i="58"/>
  <c r="U320" i="58"/>
  <c r="Z86" i="58"/>
  <c r="U86" i="58"/>
  <c r="Z261" i="58"/>
  <c r="U261" i="58"/>
  <c r="Z294" i="58"/>
  <c r="U294" i="58"/>
  <c r="Z235" i="58"/>
  <c r="U235" i="58"/>
  <c r="Z215" i="58"/>
  <c r="U215" i="58"/>
  <c r="Z284" i="58"/>
  <c r="U284" i="58"/>
  <c r="Z188" i="58"/>
  <c r="U188" i="58"/>
  <c r="Z14" i="58"/>
  <c r="U14" i="58"/>
  <c r="Z85" i="58"/>
  <c r="U85" i="58"/>
  <c r="Z195" i="58"/>
  <c r="U195" i="58"/>
  <c r="Z16" i="58"/>
  <c r="U16" i="58"/>
  <c r="Z295" i="58"/>
  <c r="U295" i="58"/>
  <c r="Z28" i="58"/>
  <c r="Z34" i="58"/>
  <c r="U34" i="58"/>
  <c r="Z311" i="58"/>
  <c r="U311" i="58"/>
  <c r="Z233" i="58"/>
  <c r="U233" i="58"/>
  <c r="Z36" i="58"/>
  <c r="U36" i="58"/>
  <c r="Z230" i="58"/>
  <c r="U230" i="58"/>
  <c r="Z214" i="58"/>
  <c r="U214" i="58"/>
  <c r="AA166" i="58"/>
  <c r="AA216" i="58"/>
  <c r="O281" i="58"/>
  <c r="W281" i="58"/>
  <c r="R281" i="58"/>
  <c r="Z56" i="58"/>
  <c r="U56" i="58"/>
  <c r="Z403" i="58"/>
  <c r="U403" i="58"/>
  <c r="Z396" i="58"/>
  <c r="U396" i="58"/>
  <c r="Z397" i="58"/>
  <c r="U397" i="58"/>
  <c r="Z389" i="58"/>
  <c r="U389" i="58"/>
  <c r="Z386" i="58"/>
  <c r="U386" i="58"/>
  <c r="Z383" i="58"/>
  <c r="U383" i="58"/>
  <c r="Z380" i="58"/>
  <c r="U380" i="58"/>
  <c r="Z373" i="58"/>
  <c r="U373" i="58"/>
  <c r="Z370" i="58"/>
  <c r="U370" i="58"/>
  <c r="Z367" i="58"/>
  <c r="U367" i="58"/>
  <c r="Z365" i="58"/>
  <c r="U365" i="58"/>
  <c r="Z359" i="58"/>
  <c r="U359" i="58"/>
  <c r="Z355" i="58"/>
  <c r="U355" i="58"/>
  <c r="Z351" i="58"/>
  <c r="U351" i="58"/>
  <c r="Z347" i="58"/>
  <c r="U347" i="58"/>
  <c r="Z343" i="58"/>
  <c r="U343" i="58"/>
  <c r="Z341" i="58"/>
  <c r="U341" i="58"/>
  <c r="Z337" i="58"/>
  <c r="U337" i="58"/>
  <c r="Z184" i="58"/>
  <c r="U184" i="58"/>
  <c r="Z55" i="58"/>
  <c r="U55" i="58"/>
  <c r="Z22" i="58"/>
  <c r="U22" i="58"/>
  <c r="Z159" i="58"/>
  <c r="U159" i="58"/>
  <c r="Z25" i="58"/>
  <c r="AJ25" i="58" s="1"/>
  <c r="U25" i="58"/>
  <c r="Z157" i="58"/>
  <c r="U157" i="58"/>
  <c r="Z155" i="58"/>
  <c r="U155" i="58"/>
  <c r="Z314" i="58"/>
  <c r="U314" i="58"/>
  <c r="Z119" i="58"/>
  <c r="U119" i="58"/>
  <c r="Z194" i="58"/>
  <c r="U194" i="58"/>
  <c r="Z309" i="58"/>
  <c r="U309" i="58"/>
  <c r="Z93" i="58"/>
  <c r="U93" i="58"/>
  <c r="Z111" i="58"/>
  <c r="U111" i="58"/>
  <c r="Z281" i="58"/>
  <c r="U281" i="58"/>
  <c r="Z178" i="58"/>
  <c r="U178" i="58"/>
  <c r="Z54" i="58"/>
  <c r="U54" i="58"/>
  <c r="Z17" i="58"/>
  <c r="U17" i="58"/>
  <c r="Z77" i="58"/>
  <c r="U77" i="58"/>
  <c r="Z63" i="58"/>
  <c r="U63" i="58"/>
  <c r="Z231" i="58"/>
  <c r="U231" i="58"/>
  <c r="Z279" i="58"/>
  <c r="U279" i="58"/>
  <c r="Z61" i="58"/>
  <c r="U61" i="58"/>
  <c r="Z62" i="58"/>
  <c r="U62" i="58"/>
  <c r="Z405" i="58"/>
  <c r="U405" i="58"/>
  <c r="Z207" i="58"/>
  <c r="U207" i="58"/>
  <c r="Z116" i="58"/>
  <c r="U116" i="58"/>
  <c r="Z152" i="58"/>
  <c r="U152" i="58"/>
  <c r="Z202" i="58"/>
  <c r="U202" i="58"/>
  <c r="Z19" i="58"/>
  <c r="U19" i="58"/>
  <c r="Z246" i="58"/>
  <c r="U246" i="58"/>
  <c r="Z176" i="58"/>
  <c r="U176" i="58"/>
  <c r="Z315" i="58"/>
  <c r="U315" i="58"/>
  <c r="Z175" i="58"/>
  <c r="U175" i="58"/>
  <c r="Z243" i="58"/>
  <c r="U243" i="58"/>
  <c r="Z40" i="58"/>
  <c r="U40" i="58"/>
  <c r="Z104" i="58"/>
  <c r="U104" i="58"/>
  <c r="Z331" i="58"/>
  <c r="U331" i="58"/>
  <c r="Z147" i="58"/>
  <c r="U147" i="58"/>
  <c r="Z217" i="58"/>
  <c r="U217" i="58"/>
  <c r="Z262" i="58"/>
  <c r="U262" i="58"/>
  <c r="Z206" i="58"/>
  <c r="U206" i="58"/>
  <c r="Z280" i="58"/>
  <c r="U280" i="58"/>
  <c r="Z90" i="58"/>
  <c r="U90" i="58"/>
  <c r="Z9" i="58"/>
  <c r="AJ9" i="58" s="1"/>
  <c r="U9" i="58"/>
  <c r="Z218" i="58"/>
  <c r="U218" i="58"/>
  <c r="Z313" i="58"/>
  <c r="U313" i="58"/>
  <c r="Z143" i="58"/>
  <c r="U143" i="58"/>
  <c r="Z198" i="58"/>
  <c r="U198" i="58"/>
  <c r="Z185" i="58"/>
  <c r="U185" i="58"/>
  <c r="Z258" i="58"/>
  <c r="U258" i="58"/>
  <c r="Z287" i="58"/>
  <c r="U287" i="58"/>
  <c r="Z132" i="58"/>
  <c r="U132" i="58"/>
  <c r="Z239" i="58"/>
  <c r="U239" i="58"/>
  <c r="Z51" i="58"/>
  <c r="U51" i="58"/>
  <c r="Z167" i="58"/>
  <c r="U167" i="58"/>
  <c r="Z238" i="58"/>
  <c r="U238" i="58"/>
  <c r="Z407" i="58"/>
  <c r="U407" i="58"/>
  <c r="Z221" i="58"/>
  <c r="U221" i="58"/>
  <c r="Z300" i="58"/>
  <c r="AJ300" i="58" s="1"/>
  <c r="U300" i="58"/>
  <c r="Z271" i="58"/>
  <c r="U271" i="58"/>
  <c r="Z87" i="58"/>
  <c r="U87" i="58"/>
  <c r="Z285" i="58"/>
  <c r="U285" i="58"/>
  <c r="Z99" i="58"/>
  <c r="U99" i="58"/>
  <c r="Z310" i="58"/>
  <c r="U310" i="58"/>
  <c r="Z67" i="58"/>
  <c r="AJ67" i="58" s="1"/>
  <c r="U67" i="58"/>
  <c r="Z97" i="58"/>
  <c r="U97" i="58"/>
  <c r="Z13" i="58"/>
  <c r="U13" i="58"/>
  <c r="Z270" i="58"/>
  <c r="U270" i="58"/>
  <c r="Z267" i="58"/>
  <c r="U267" i="58"/>
  <c r="Z7" i="58"/>
  <c r="AJ7" i="58" s="1"/>
  <c r="U7" i="58"/>
  <c r="Z140" i="58"/>
  <c r="U140" i="58"/>
  <c r="Z139" i="58"/>
  <c r="U139" i="58"/>
  <c r="Z323" i="58"/>
  <c r="U323" i="58"/>
  <c r="Z131" i="58"/>
  <c r="U131" i="58"/>
  <c r="Z303" i="58"/>
  <c r="AJ303" i="58" s="1"/>
  <c r="U303" i="58"/>
  <c r="Z32" i="58"/>
  <c r="U32" i="58"/>
  <c r="U30" i="58"/>
  <c r="Z122" i="58"/>
  <c r="U122" i="58"/>
  <c r="Z108" i="58"/>
  <c r="U108" i="58"/>
  <c r="Z275" i="58"/>
  <c r="U275" i="58"/>
  <c r="Z289" i="58"/>
  <c r="U289" i="58"/>
  <c r="Z76" i="58"/>
  <c r="U76" i="58"/>
  <c r="AA268" i="58"/>
  <c r="AA167" i="58"/>
  <c r="AA262" i="58"/>
  <c r="AA172" i="58"/>
  <c r="AA178" i="58"/>
  <c r="X29" i="58"/>
  <c r="S29" i="58"/>
  <c r="N221" i="58"/>
  <c r="N226" i="58"/>
  <c r="N224" i="58"/>
  <c r="N223" i="58"/>
  <c r="N225" i="58"/>
  <c r="N222" i="58"/>
  <c r="N281" i="58"/>
  <c r="O226" i="58"/>
  <c r="O223" i="58"/>
  <c r="O221" i="58"/>
  <c r="O224" i="58"/>
  <c r="O222" i="58"/>
  <c r="O225" i="58"/>
  <c r="O220" i="58"/>
  <c r="H57" i="58"/>
  <c r="G57" i="58"/>
  <c r="F57" i="58"/>
  <c r="L57" i="58" s="1"/>
  <c r="M57" i="58" s="1"/>
  <c r="O57" i="58" s="1"/>
  <c r="D57" i="58"/>
  <c r="H48" i="58"/>
  <c r="G48" i="58"/>
  <c r="F48" i="58"/>
  <c r="L48" i="58" s="1"/>
  <c r="M48" i="58" s="1"/>
  <c r="O48" i="58" s="1"/>
  <c r="D48" i="58"/>
  <c r="F131" i="58"/>
  <c r="L131" i="58" s="1"/>
  <c r="M131" i="58" s="1"/>
  <c r="G131" i="58"/>
  <c r="F126" i="58"/>
  <c r="L126" i="58" s="1"/>
  <c r="M126" i="58" s="1"/>
  <c r="F227" i="58"/>
  <c r="H227" i="58"/>
  <c r="D36" i="63"/>
  <c r="D227" i="58" s="1"/>
  <c r="D231" i="58"/>
  <c r="F231" i="58"/>
  <c r="L231" i="58" s="1"/>
  <c r="M231" i="58" s="1"/>
  <c r="G231" i="58"/>
  <c r="H231" i="58"/>
  <c r="D200" i="63"/>
  <c r="G367" i="58"/>
  <c r="G166" i="58"/>
  <c r="G391" i="58"/>
  <c r="G185" i="58"/>
  <c r="G372" i="58"/>
  <c r="G379" i="58"/>
  <c r="G388" i="58"/>
  <c r="G376" i="58"/>
  <c r="G387" i="58"/>
  <c r="G377" i="58"/>
  <c r="G120" i="58"/>
  <c r="G294" i="58"/>
  <c r="G356" i="58"/>
  <c r="G34" i="58"/>
  <c r="G341" i="58"/>
  <c r="G346" i="58"/>
  <c r="G407" i="58"/>
  <c r="G180" i="58"/>
  <c r="G348" i="58"/>
  <c r="G357" i="58"/>
  <c r="G13" i="58"/>
  <c r="G163" i="58"/>
  <c r="G172" i="58"/>
  <c r="G182" i="58"/>
  <c r="G354" i="58"/>
  <c r="G29" i="58"/>
  <c r="G375" i="58"/>
  <c r="G183" i="58"/>
  <c r="G403" i="58"/>
  <c r="G344" i="58"/>
  <c r="G380" i="58"/>
  <c r="G342" i="58"/>
  <c r="G33" i="58"/>
  <c r="G337" i="58"/>
  <c r="G309" i="58"/>
  <c r="G308" i="58"/>
  <c r="G181" i="58"/>
  <c r="G336" i="58"/>
  <c r="G347" i="58"/>
  <c r="G350" i="58"/>
  <c r="G178" i="58"/>
  <c r="G176" i="58"/>
  <c r="G212" i="58"/>
  <c r="G202" i="58"/>
  <c r="G169" i="58"/>
  <c r="G39" i="58"/>
  <c r="G22" i="58"/>
  <c r="G365" i="58"/>
  <c r="G211" i="58"/>
  <c r="G392" i="58"/>
  <c r="G323" i="58"/>
  <c r="G384" i="58"/>
  <c r="G129" i="58"/>
  <c r="G261" i="58"/>
  <c r="G20" i="58"/>
  <c r="G65" i="58"/>
  <c r="G203" i="58"/>
  <c r="G398" i="58"/>
  <c r="G332" i="58"/>
  <c r="G338" i="58"/>
  <c r="G345" i="58"/>
  <c r="G400" i="58"/>
  <c r="G26" i="58"/>
  <c r="G119" i="58"/>
  <c r="G77" i="58"/>
  <c r="G335" i="58"/>
  <c r="G358" i="58"/>
  <c r="G167" i="58"/>
  <c r="G21" i="58"/>
  <c r="G19" i="58"/>
  <c r="G385" i="58"/>
  <c r="G54" i="58"/>
  <c r="G117" i="58"/>
  <c r="G374" i="58"/>
  <c r="G219" i="58"/>
  <c r="G71" i="58"/>
  <c r="G44" i="58"/>
  <c r="G63" i="58"/>
  <c r="G70" i="58"/>
  <c r="G179" i="58"/>
  <c r="G297" i="58"/>
  <c r="G113" i="58"/>
  <c r="G116" i="58"/>
  <c r="G349" i="58"/>
  <c r="G263" i="58"/>
  <c r="G16" i="58"/>
  <c r="G295" i="58"/>
  <c r="G118" i="58"/>
  <c r="G273" i="58"/>
  <c r="G174" i="58"/>
  <c r="G312" i="58"/>
  <c r="G353" i="58"/>
  <c r="G28" i="58"/>
  <c r="G369" i="58"/>
  <c r="G373" i="58"/>
  <c r="G378" i="58"/>
  <c r="G390" i="58"/>
  <c r="G404" i="58"/>
  <c r="G43" i="58"/>
  <c r="G165" i="58"/>
  <c r="G40" i="58"/>
  <c r="G170" i="58"/>
  <c r="G340" i="58"/>
  <c r="G381" i="58"/>
  <c r="G399" i="58"/>
  <c r="G210" i="58"/>
  <c r="G299" i="58"/>
  <c r="G386" i="58"/>
  <c r="G127" i="58"/>
  <c r="G269" i="58"/>
  <c r="G175" i="58"/>
  <c r="G355" i="58"/>
  <c r="G62" i="58"/>
  <c r="G58" i="58"/>
  <c r="G298" i="58"/>
  <c r="G73" i="58"/>
  <c r="G371" i="58"/>
  <c r="G402" i="58"/>
  <c r="G208" i="58"/>
  <c r="G268" i="58"/>
  <c r="G60" i="58"/>
  <c r="G266" i="58"/>
  <c r="G351" i="58"/>
  <c r="G311" i="58"/>
  <c r="G168" i="58"/>
  <c r="G366" i="58"/>
  <c r="G218" i="58"/>
  <c r="G361" i="58"/>
  <c r="G215" i="58"/>
  <c r="G296" i="58"/>
  <c r="G363" i="58"/>
  <c r="G214" i="58"/>
  <c r="G59" i="58"/>
  <c r="G171" i="58"/>
  <c r="G359" i="58"/>
  <c r="G14" i="58"/>
  <c r="G114" i="58"/>
  <c r="G123" i="58"/>
  <c r="G132" i="58"/>
  <c r="G258" i="58"/>
  <c r="G18" i="58"/>
  <c r="G161" i="58"/>
  <c r="G397" i="58"/>
  <c r="G334" i="58"/>
  <c r="G55" i="58"/>
  <c r="G45" i="58"/>
  <c r="G395" i="58"/>
  <c r="G389" i="58"/>
  <c r="G124" i="58"/>
  <c r="G307" i="58"/>
  <c r="G259" i="58"/>
  <c r="G164" i="58"/>
  <c r="G173" i="58"/>
  <c r="G331" i="58"/>
  <c r="G393" i="58"/>
  <c r="G8" i="58"/>
  <c r="G9" i="58"/>
  <c r="G10" i="58"/>
  <c r="G11" i="58"/>
  <c r="G15" i="58"/>
  <c r="G17" i="58"/>
  <c r="G23" i="58"/>
  <c r="G24" i="58"/>
  <c r="G25" i="58"/>
  <c r="G27" i="58"/>
  <c r="G31" i="58"/>
  <c r="G49" i="58"/>
  <c r="G50" i="58"/>
  <c r="G51" i="58"/>
  <c r="G52" i="58"/>
  <c r="G47" i="58"/>
  <c r="G53" i="58"/>
  <c r="G46" i="58"/>
  <c r="G56" i="58"/>
  <c r="G64" i="58"/>
  <c r="G66" i="58"/>
  <c r="G68" i="58"/>
  <c r="G67" i="58"/>
  <c r="G69" i="58"/>
  <c r="G72" i="58"/>
  <c r="G74" i="58"/>
  <c r="G75" i="58"/>
  <c r="G76" i="58"/>
  <c r="G78" i="58"/>
  <c r="G81" i="58"/>
  <c r="G82" i="58"/>
  <c r="G85" i="58"/>
  <c r="G86" i="58"/>
  <c r="G87" i="58"/>
  <c r="G88" i="58"/>
  <c r="G89" i="58"/>
  <c r="G90" i="58"/>
  <c r="G91" i="58"/>
  <c r="G92" i="58"/>
  <c r="G93" i="58"/>
  <c r="G94" i="58"/>
  <c r="G95" i="58"/>
  <c r="G96" i="58"/>
  <c r="G97" i="58"/>
  <c r="G98" i="58"/>
  <c r="G99" i="58"/>
  <c r="G100" i="58"/>
  <c r="G101" i="58"/>
  <c r="G102" i="58"/>
  <c r="G103" i="58"/>
  <c r="G104" i="58"/>
  <c r="G105" i="58"/>
  <c r="G106" i="58"/>
  <c r="G107" i="58"/>
  <c r="G108" i="58"/>
  <c r="G109" i="58"/>
  <c r="G111" i="58"/>
  <c r="G121" i="58"/>
  <c r="G122" i="58"/>
  <c r="G125" i="58"/>
  <c r="G128" i="58"/>
  <c r="G133" i="58"/>
  <c r="G134" i="58"/>
  <c r="G135" i="58"/>
  <c r="G136" i="58"/>
  <c r="G137" i="58"/>
  <c r="G138" i="58"/>
  <c r="G139" i="58"/>
  <c r="G140" i="58"/>
  <c r="G141" i="58"/>
  <c r="G142" i="58"/>
  <c r="G143" i="58"/>
  <c r="G144" i="58"/>
  <c r="G145" i="58"/>
  <c r="G146" i="58"/>
  <c r="G147" i="58"/>
  <c r="G148" i="58"/>
  <c r="G149" i="58"/>
  <c r="G150" i="58"/>
  <c r="G151" i="58"/>
  <c r="G152" i="58"/>
  <c r="G153" i="58"/>
  <c r="G154" i="58"/>
  <c r="G155" i="58"/>
  <c r="G156" i="58"/>
  <c r="G157" i="58"/>
  <c r="G158" i="58"/>
  <c r="G159" i="58"/>
  <c r="G160" i="58"/>
  <c r="G162" i="58"/>
  <c r="G177" i="58"/>
  <c r="G184" i="58"/>
  <c r="G186" i="58"/>
  <c r="G187" i="58"/>
  <c r="G188" i="58"/>
  <c r="G190" i="58"/>
  <c r="G191" i="58"/>
  <c r="G192" i="58"/>
  <c r="G193" i="58"/>
  <c r="G194" i="58"/>
  <c r="G195" i="58"/>
  <c r="G196" i="58"/>
  <c r="G197" i="58"/>
  <c r="G198" i="58"/>
  <c r="G199" i="58"/>
  <c r="G200" i="58"/>
  <c r="G201" i="58"/>
  <c r="G204" i="58"/>
  <c r="G206" i="58"/>
  <c r="G207" i="58"/>
  <c r="G217" i="58"/>
  <c r="G209" i="58"/>
  <c r="G228" i="58"/>
  <c r="G229" i="58"/>
  <c r="G230" i="58"/>
  <c r="G255" i="58"/>
  <c r="G256" i="58"/>
  <c r="G257" i="58"/>
  <c r="G260" i="58"/>
  <c r="G267" i="58"/>
  <c r="G270" i="58"/>
  <c r="G271" i="58"/>
  <c r="G272" i="58"/>
  <c r="G274" i="58"/>
  <c r="G277" i="58"/>
  <c r="G278" i="58"/>
  <c r="G279" i="58"/>
  <c r="G280" i="58"/>
  <c r="G282" i="58"/>
  <c r="G284" i="58"/>
  <c r="G285" i="58"/>
  <c r="G287" i="58"/>
  <c r="G288" i="58"/>
  <c r="G289" i="58"/>
  <c r="G290" i="58"/>
  <c r="G291" i="58"/>
  <c r="G292" i="58"/>
  <c r="G293" i="58"/>
  <c r="G300" i="58"/>
  <c r="G301" i="58"/>
  <c r="G302" i="58"/>
  <c r="G303" i="58"/>
  <c r="G304" i="58"/>
  <c r="G305" i="58"/>
  <c r="G310" i="58"/>
  <c r="G313" i="58"/>
  <c r="G318" i="58"/>
  <c r="G319" i="58"/>
  <c r="G320" i="58"/>
  <c r="G321" i="58"/>
  <c r="G322" i="58"/>
  <c r="G324" i="58"/>
  <c r="G325" i="58"/>
  <c r="G326" i="58"/>
  <c r="G327" i="58"/>
  <c r="G328" i="58"/>
  <c r="G329" i="58"/>
  <c r="G330" i="58"/>
  <c r="G333" i="58"/>
  <c r="G339" i="58"/>
  <c r="G343" i="58"/>
  <c r="G352" i="58"/>
  <c r="G360" i="58"/>
  <c r="G362" i="58"/>
  <c r="G364" i="58"/>
  <c r="G368" i="58"/>
  <c r="G370" i="58"/>
  <c r="G382" i="58"/>
  <c r="G383" i="58"/>
  <c r="G394" i="58"/>
  <c r="G396" i="58"/>
  <c r="G401" i="58"/>
  <c r="G408" i="58"/>
  <c r="G409" i="58"/>
  <c r="L374" i="58"/>
  <c r="M374" i="58" s="1"/>
  <c r="O374" i="58" s="1"/>
  <c r="F381" i="58"/>
  <c r="AB381" i="58" s="1"/>
  <c r="F388" i="58"/>
  <c r="AB388" i="58" s="1"/>
  <c r="F363" i="58"/>
  <c r="AB363" i="58" s="1"/>
  <c r="F379" i="58"/>
  <c r="AB379" i="58" s="1"/>
  <c r="F351" i="58"/>
  <c r="AB351" i="58" s="1"/>
  <c r="L371" i="58"/>
  <c r="M371" i="58" s="1"/>
  <c r="O371" i="58" s="1"/>
  <c r="F349" i="58"/>
  <c r="AB349" i="58" s="1"/>
  <c r="F403" i="58"/>
  <c r="AB403" i="58" s="1"/>
  <c r="F400" i="58"/>
  <c r="AB400" i="58" s="1"/>
  <c r="F341" i="58"/>
  <c r="AB341" i="58" s="1"/>
  <c r="F398" i="58"/>
  <c r="AB398" i="58" s="1"/>
  <c r="L344" i="58"/>
  <c r="M344" i="58" s="1"/>
  <c r="F368" i="58"/>
  <c r="AB368" i="58" s="1"/>
  <c r="I1470" i="61"/>
  <c r="I1421" i="61"/>
  <c r="I1422" i="61"/>
  <c r="I1424" i="61"/>
  <c r="I1425" i="61"/>
  <c r="I1426" i="61"/>
  <c r="I1427" i="61"/>
  <c r="I1428" i="61"/>
  <c r="I1429" i="61"/>
  <c r="I1430" i="61"/>
  <c r="I1431" i="61"/>
  <c r="I1432" i="61"/>
  <c r="I1433" i="61"/>
  <c r="I1434" i="61"/>
  <c r="I1435" i="61"/>
  <c r="I1436" i="61"/>
  <c r="I1437" i="61"/>
  <c r="I1439" i="61"/>
  <c r="I1440" i="61"/>
  <c r="I1441" i="61"/>
  <c r="I1442" i="61"/>
  <c r="I1443" i="61"/>
  <c r="I1444" i="61"/>
  <c r="I1445" i="61"/>
  <c r="I1453" i="61"/>
  <c r="I1455" i="61"/>
  <c r="I1456" i="61"/>
  <c r="I1457" i="61"/>
  <c r="I1458" i="61"/>
  <c r="I1459" i="61"/>
  <c r="I1460" i="61"/>
  <c r="I1461" i="61"/>
  <c r="I1462" i="61"/>
  <c r="I1463" i="61"/>
  <c r="I1464" i="61"/>
  <c r="I1465" i="61"/>
  <c r="I1466" i="61"/>
  <c r="I1468" i="61"/>
  <c r="I1469" i="61"/>
  <c r="I1420" i="61"/>
  <c r="I1419" i="61"/>
  <c r="I1418" i="61"/>
  <c r="I1417" i="61"/>
  <c r="I1416" i="61"/>
  <c r="I1415" i="61"/>
  <c r="I1414" i="61"/>
  <c r="I1413" i="61"/>
  <c r="I1412" i="61"/>
  <c r="I1411" i="61"/>
  <c r="I1410" i="61"/>
  <c r="I1409" i="61"/>
  <c r="I1408" i="61"/>
  <c r="I1407" i="61"/>
  <c r="I1406" i="61"/>
  <c r="I1405" i="61"/>
  <c r="I1404" i="61"/>
  <c r="I1403" i="61"/>
  <c r="I1402" i="61"/>
  <c r="I1401" i="61"/>
  <c r="I1400" i="61"/>
  <c r="I1399" i="61"/>
  <c r="I1398" i="61"/>
  <c r="D249" i="63"/>
  <c r="D339" i="58" s="1"/>
  <c r="L339" i="58" s="1"/>
  <c r="M339" i="58" s="1"/>
  <c r="F339" i="58"/>
  <c r="AB339" i="58" s="1"/>
  <c r="H339" i="58"/>
  <c r="D226" i="58"/>
  <c r="D221" i="58"/>
  <c r="D222" i="58"/>
  <c r="D220" i="58"/>
  <c r="D223" i="58"/>
  <c r="D224" i="58"/>
  <c r="D225" i="58"/>
  <c r="D5" i="58"/>
  <c r="D8" i="58"/>
  <c r="D9" i="58"/>
  <c r="D10" i="58"/>
  <c r="D11" i="58"/>
  <c r="D15" i="58"/>
  <c r="D17" i="58"/>
  <c r="D23" i="58"/>
  <c r="D24" i="58"/>
  <c r="D25" i="58"/>
  <c r="D27" i="58"/>
  <c r="D31" i="58"/>
  <c r="D49" i="58"/>
  <c r="D50" i="58"/>
  <c r="D51" i="58"/>
  <c r="D52" i="58"/>
  <c r="D47" i="58"/>
  <c r="D53" i="58"/>
  <c r="D42" i="58"/>
  <c r="D56" i="58"/>
  <c r="D61" i="58"/>
  <c r="D64" i="58"/>
  <c r="D66" i="58"/>
  <c r="D68" i="58"/>
  <c r="D67" i="58"/>
  <c r="D69" i="58"/>
  <c r="D72" i="58"/>
  <c r="D74" i="58"/>
  <c r="D75" i="58"/>
  <c r="D78" i="58"/>
  <c r="D79" i="58"/>
  <c r="D80" i="58"/>
  <c r="D81" i="58"/>
  <c r="D82" i="58"/>
  <c r="D83" i="58"/>
  <c r="D84" i="58"/>
  <c r="D85" i="58"/>
  <c r="D86" i="58"/>
  <c r="D87" i="58"/>
  <c r="D88" i="58"/>
  <c r="D89" i="58"/>
  <c r="D90" i="58"/>
  <c r="D91" i="58"/>
  <c r="D92" i="58"/>
  <c r="D93" i="58"/>
  <c r="D94" i="58"/>
  <c r="D95" i="58"/>
  <c r="D96" i="58"/>
  <c r="D97" i="58"/>
  <c r="D98" i="58"/>
  <c r="D99" i="58"/>
  <c r="D100" i="58"/>
  <c r="D101" i="58"/>
  <c r="D102" i="58"/>
  <c r="D103" i="58"/>
  <c r="D104" i="58"/>
  <c r="D105" i="58"/>
  <c r="D106" i="58"/>
  <c r="D107" i="58"/>
  <c r="D108" i="58"/>
  <c r="D109" i="58"/>
  <c r="D110" i="58"/>
  <c r="D111" i="58"/>
  <c r="D121" i="58"/>
  <c r="D122" i="58"/>
  <c r="D125" i="58"/>
  <c r="D126" i="58"/>
  <c r="D128" i="58"/>
  <c r="D131" i="58"/>
  <c r="D133" i="58"/>
  <c r="D134" i="58"/>
  <c r="D135" i="58"/>
  <c r="D136" i="58"/>
  <c r="D137" i="58"/>
  <c r="D138" i="58"/>
  <c r="D139" i="58"/>
  <c r="D140" i="58"/>
  <c r="D141" i="58"/>
  <c r="D142" i="58"/>
  <c r="D143" i="58"/>
  <c r="D144" i="58"/>
  <c r="D145" i="58"/>
  <c r="D146" i="58"/>
  <c r="D147" i="58"/>
  <c r="D148" i="58"/>
  <c r="D149" i="58"/>
  <c r="D150" i="58"/>
  <c r="D151" i="58"/>
  <c r="D152" i="58"/>
  <c r="D153" i="58"/>
  <c r="D154" i="58"/>
  <c r="D155" i="58"/>
  <c r="D156" i="58"/>
  <c r="D157" i="58"/>
  <c r="D158" i="58"/>
  <c r="D159" i="58"/>
  <c r="D160" i="58"/>
  <c r="D186" i="58"/>
  <c r="D187" i="58"/>
  <c r="D188" i="58"/>
  <c r="D189" i="58"/>
  <c r="D190" i="58"/>
  <c r="D191" i="58"/>
  <c r="D192" i="58"/>
  <c r="D193" i="58"/>
  <c r="D194" i="58"/>
  <c r="D195" i="58"/>
  <c r="D196" i="58"/>
  <c r="D197" i="58"/>
  <c r="D198" i="58"/>
  <c r="D199" i="58"/>
  <c r="D200" i="58"/>
  <c r="D201" i="58"/>
  <c r="D204" i="58"/>
  <c r="D205" i="58"/>
  <c r="D206" i="58"/>
  <c r="D207" i="58"/>
  <c r="D228" i="58"/>
  <c r="D229" i="58"/>
  <c r="D230" i="58"/>
  <c r="D232" i="58"/>
  <c r="D234" i="58"/>
  <c r="D235" i="58"/>
  <c r="D236" i="58"/>
  <c r="D237" i="58"/>
  <c r="D238" i="58"/>
  <c r="D239" i="58"/>
  <c r="D240" i="58"/>
  <c r="D241" i="58"/>
  <c r="D242" i="58"/>
  <c r="D243" i="58"/>
  <c r="D244" i="58"/>
  <c r="D245" i="58"/>
  <c r="D246" i="58"/>
  <c r="D247" i="58"/>
  <c r="D248" i="58"/>
  <c r="D249" i="58"/>
  <c r="D250" i="58"/>
  <c r="D251" i="58"/>
  <c r="D252" i="58"/>
  <c r="D253" i="58"/>
  <c r="D254" i="58"/>
  <c r="D255" i="58"/>
  <c r="D256" i="58"/>
  <c r="D257" i="58"/>
  <c r="D264" i="58"/>
  <c r="D265" i="58"/>
  <c r="D270" i="58"/>
  <c r="D271" i="58"/>
  <c r="D272" i="58"/>
  <c r="D274" i="58"/>
  <c r="D275" i="58"/>
  <c r="D276" i="58"/>
  <c r="D277" i="58"/>
  <c r="D278" i="58"/>
  <c r="D279" i="58"/>
  <c r="D280" i="58"/>
  <c r="D282" i="58"/>
  <c r="D283" i="58"/>
  <c r="D284" i="58"/>
  <c r="D285" i="58"/>
  <c r="D286" i="58"/>
  <c r="D287" i="58"/>
  <c r="D288" i="58"/>
  <c r="D289" i="58"/>
  <c r="D290" i="58"/>
  <c r="D291" i="58"/>
  <c r="D292" i="58"/>
  <c r="D293" i="58"/>
  <c r="D300" i="58"/>
  <c r="D301" i="58"/>
  <c r="D302" i="58"/>
  <c r="D303" i="58"/>
  <c r="D304" i="58"/>
  <c r="D305" i="58"/>
  <c r="D306" i="58"/>
  <c r="D310" i="58"/>
  <c r="D313" i="58"/>
  <c r="D314" i="58"/>
  <c r="D315" i="58"/>
  <c r="D316" i="58"/>
  <c r="D318" i="58"/>
  <c r="D319" i="58"/>
  <c r="D320" i="58"/>
  <c r="D321" i="58"/>
  <c r="D322" i="58"/>
  <c r="D324" i="58"/>
  <c r="D325" i="58"/>
  <c r="D326" i="58"/>
  <c r="D327" i="58"/>
  <c r="D328" i="58"/>
  <c r="D329" i="58"/>
  <c r="D330" i="58"/>
  <c r="D343" i="58"/>
  <c r="D362" i="58"/>
  <c r="D370" i="58"/>
  <c r="D405" i="58"/>
  <c r="D406" i="58"/>
  <c r="D408" i="58"/>
  <c r="D409" i="58"/>
  <c r="D410" i="58"/>
  <c r="D139" i="63"/>
  <c r="D140" i="63"/>
  <c r="D141" i="63"/>
  <c r="D217" i="58" s="1"/>
  <c r="L217" i="58" s="1"/>
  <c r="M217" i="58" s="1"/>
  <c r="O217" i="58" s="1"/>
  <c r="D142" i="63"/>
  <c r="D209" i="58" s="1"/>
  <c r="L209" i="58" s="1"/>
  <c r="M209" i="58" s="1"/>
  <c r="D143" i="63"/>
  <c r="D144" i="63"/>
  <c r="D145" i="63"/>
  <c r="D146" i="63"/>
  <c r="D147" i="63"/>
  <c r="D148" i="63"/>
  <c r="D149" i="63"/>
  <c r="D150" i="63"/>
  <c r="D213" i="58" s="1"/>
  <c r="L213" i="58" s="1"/>
  <c r="M213" i="58" s="1"/>
  <c r="D151" i="63"/>
  <c r="D152" i="63"/>
  <c r="D153" i="63"/>
  <c r="D154" i="63"/>
  <c r="D210" i="58" s="1"/>
  <c r="L210" i="58" s="1"/>
  <c r="M210" i="58" s="1"/>
  <c r="D155" i="63"/>
  <c r="D156" i="63"/>
  <c r="D157" i="63"/>
  <c r="D158" i="63"/>
  <c r="D211" i="58" s="1"/>
  <c r="L211" i="58" s="1"/>
  <c r="M211" i="58" s="1"/>
  <c r="D159" i="63"/>
  <c r="D160" i="63"/>
  <c r="D212" i="58" s="1"/>
  <c r="L212" i="58" s="1"/>
  <c r="M212" i="58" s="1"/>
  <c r="D161" i="63"/>
  <c r="D162" i="63"/>
  <c r="D163" i="63"/>
  <c r="D164" i="63"/>
  <c r="D268" i="58" s="1"/>
  <c r="L268" i="58" s="1"/>
  <c r="M268" i="58" s="1"/>
  <c r="D165" i="63"/>
  <c r="D166" i="63"/>
  <c r="D73" i="58" s="1"/>
  <c r="L73" i="58" s="1"/>
  <c r="M73" i="58" s="1"/>
  <c r="O73" i="58" s="1"/>
  <c r="D167" i="63"/>
  <c r="D260" i="58" s="1"/>
  <c r="L260" i="58" s="1"/>
  <c r="M260" i="58" s="1"/>
  <c r="D168" i="63"/>
  <c r="D259" i="58" s="1"/>
  <c r="L259" i="58" s="1"/>
  <c r="M259" i="58" s="1"/>
  <c r="D169" i="63"/>
  <c r="D76" i="58" s="1"/>
  <c r="L76" i="58" s="1"/>
  <c r="M76" i="58" s="1"/>
  <c r="D170" i="63"/>
  <c r="D295" i="58" s="1"/>
  <c r="L295" i="58" s="1"/>
  <c r="M295" i="58" s="1"/>
  <c r="D171" i="63"/>
  <c r="D16" i="58" s="1"/>
  <c r="L16" i="58" s="1"/>
  <c r="M16" i="58" s="1"/>
  <c r="D172" i="63"/>
  <c r="D14" i="58" s="1"/>
  <c r="L14" i="58" s="1"/>
  <c r="M14" i="58" s="1"/>
  <c r="D173" i="63"/>
  <c r="D296" i="58" s="1"/>
  <c r="L296" i="58" s="1"/>
  <c r="M296" i="58" s="1"/>
  <c r="D174" i="63"/>
  <c r="D175" i="63"/>
  <c r="D176" i="63"/>
  <c r="D261" i="58" s="1"/>
  <c r="L261" i="58" s="1"/>
  <c r="M261" i="58" s="1"/>
  <c r="D177" i="63"/>
  <c r="D178" i="63"/>
  <c r="D179" i="63"/>
  <c r="D180" i="63"/>
  <c r="D181" i="63"/>
  <c r="D182" i="63"/>
  <c r="D115" i="58" s="1"/>
  <c r="L115" i="58" s="1"/>
  <c r="M115" i="58" s="1"/>
  <c r="D183" i="63"/>
  <c r="D184" i="63"/>
  <c r="D185" i="63"/>
  <c r="D114" i="58" s="1"/>
  <c r="L114" i="58" s="1"/>
  <c r="M114" i="58" s="1"/>
  <c r="D186" i="63"/>
  <c r="D161" i="58" s="1"/>
  <c r="L161" i="58" s="1"/>
  <c r="M161" i="58" s="1"/>
  <c r="D187" i="63"/>
  <c r="D298" i="58" s="1"/>
  <c r="L298" i="58" s="1"/>
  <c r="M298" i="58" s="1"/>
  <c r="D188" i="63"/>
  <c r="D189" i="63"/>
  <c r="D190" i="63"/>
  <c r="D191" i="63"/>
  <c r="D192" i="63"/>
  <c r="D193" i="63"/>
  <c r="D12" i="58" s="1"/>
  <c r="L12" i="58" s="1"/>
  <c r="M12" i="58" s="1"/>
  <c r="D194" i="63"/>
  <c r="D195" i="63"/>
  <c r="D263" i="58" s="1"/>
  <c r="L263" i="58" s="1"/>
  <c r="M263" i="58" s="1"/>
  <c r="D196" i="63"/>
  <c r="D299" i="58" s="1"/>
  <c r="L299" i="58" s="1"/>
  <c r="M299" i="58" s="1"/>
  <c r="D197" i="63"/>
  <c r="D297" i="58" s="1"/>
  <c r="L297" i="58" s="1"/>
  <c r="M297" i="58" s="1"/>
  <c r="D198" i="63"/>
  <c r="D116" i="58" s="1"/>
  <c r="L116" i="58" s="1"/>
  <c r="M116" i="58" s="1"/>
  <c r="D199" i="63"/>
  <c r="D317" i="58" s="1"/>
  <c r="L317" i="58" s="1"/>
  <c r="M317" i="58" s="1"/>
  <c r="D201" i="63"/>
  <c r="D112" i="58" s="1"/>
  <c r="D202" i="63"/>
  <c r="D203" i="63"/>
  <c r="D117" i="58" s="1"/>
  <c r="L117" i="58" s="1"/>
  <c r="M117" i="58" s="1"/>
  <c r="D204" i="63"/>
  <c r="D62" i="58" s="1"/>
  <c r="L62" i="58" s="1"/>
  <c r="M62" i="58" s="1"/>
  <c r="O62" i="58" s="1"/>
  <c r="D205" i="63"/>
  <c r="D113" i="58" s="1"/>
  <c r="L113" i="58" s="1"/>
  <c r="M113" i="58" s="1"/>
  <c r="D206" i="63"/>
  <c r="D207" i="63"/>
  <c r="D208" i="63"/>
  <c r="D70" i="58" s="1"/>
  <c r="L70" i="58" s="1"/>
  <c r="M70" i="58" s="1"/>
  <c r="O70" i="58" s="1"/>
  <c r="D209" i="63"/>
  <c r="D210" i="63"/>
  <c r="D63" i="58" s="1"/>
  <c r="L63" i="58" s="1"/>
  <c r="M63" i="58" s="1"/>
  <c r="O63" i="58" s="1"/>
  <c r="D211" i="63"/>
  <c r="D273" i="58" s="1"/>
  <c r="L273" i="58" s="1"/>
  <c r="M273" i="58" s="1"/>
  <c r="D212" i="63"/>
  <c r="D118" i="58" s="1"/>
  <c r="L118" i="58" s="1"/>
  <c r="M118" i="58" s="1"/>
  <c r="D213" i="63"/>
  <c r="D77" i="58" s="1"/>
  <c r="L77" i="58" s="1"/>
  <c r="M77" i="58" s="1"/>
  <c r="O77" i="58" s="1"/>
  <c r="D214" i="63"/>
  <c r="D215" i="63"/>
  <c r="D216" i="63"/>
  <c r="D217" i="63"/>
  <c r="D218" i="63"/>
  <c r="D71" i="58" s="1"/>
  <c r="L71" i="58" s="1"/>
  <c r="M71" i="58" s="1"/>
  <c r="D219" i="63"/>
  <c r="D6" i="58" s="1"/>
  <c r="L6" i="58" s="1"/>
  <c r="M6" i="58" s="1"/>
  <c r="D220" i="63"/>
  <c r="D221" i="63"/>
  <c r="D222" i="63"/>
  <c r="D223" i="63"/>
  <c r="D65" i="58" s="1"/>
  <c r="L65" i="58" s="1"/>
  <c r="M65" i="58" s="1"/>
  <c r="D224" i="63"/>
  <c r="D119" i="58" s="1"/>
  <c r="L119" i="58" s="1"/>
  <c r="M119" i="58" s="1"/>
  <c r="D225" i="63"/>
  <c r="D226" i="63"/>
  <c r="D227" i="63"/>
  <c r="D228" i="63"/>
  <c r="D229" i="63"/>
  <c r="D230" i="63"/>
  <c r="D231" i="63"/>
  <c r="D232" i="63"/>
  <c r="D233" i="63"/>
  <c r="D234" i="63"/>
  <c r="D235" i="63"/>
  <c r="D236" i="63"/>
  <c r="D237" i="63"/>
  <c r="D238" i="63"/>
  <c r="D239" i="63"/>
  <c r="D240" i="63"/>
  <c r="D241" i="63"/>
  <c r="D242" i="63"/>
  <c r="D243" i="63"/>
  <c r="D244" i="63"/>
  <c r="D245" i="63"/>
  <c r="D246" i="63"/>
  <c r="D247" i="63"/>
  <c r="D248" i="63"/>
  <c r="D250" i="63"/>
  <c r="D340" i="58" s="1"/>
  <c r="L340" i="58" s="1"/>
  <c r="M340" i="58" s="1"/>
  <c r="D251" i="63"/>
  <c r="D403" i="58" s="1"/>
  <c r="L403" i="58" s="1"/>
  <c r="M403" i="58" s="1"/>
  <c r="O403" i="58" s="1"/>
  <c r="D252" i="63"/>
  <c r="D369" i="58" s="1"/>
  <c r="L369" i="58" s="1"/>
  <c r="M369" i="58" s="1"/>
  <c r="D253" i="63"/>
  <c r="D368" i="58" s="1"/>
  <c r="L368" i="58" s="1"/>
  <c r="M368" i="58" s="1"/>
  <c r="O368" i="58" s="1"/>
  <c r="D254" i="63"/>
  <c r="D349" i="58" s="1"/>
  <c r="L349" i="58" s="1"/>
  <c r="M349" i="58" s="1"/>
  <c r="O349" i="58" s="1"/>
  <c r="D255" i="63"/>
  <c r="D393" i="58" s="1"/>
  <c r="L393" i="58" s="1"/>
  <c r="M393" i="58" s="1"/>
  <c r="O393" i="58" s="1"/>
  <c r="D256" i="63"/>
  <c r="D358" i="58" s="1"/>
  <c r="D257" i="63"/>
  <c r="D332" i="58" s="1"/>
  <c r="D258" i="63"/>
  <c r="D359" i="58" s="1"/>
  <c r="D259" i="63"/>
  <c r="D394" i="58" s="1"/>
  <c r="L394" i="58" s="1"/>
  <c r="M394" i="58" s="1"/>
  <c r="O394" i="58" s="1"/>
  <c r="D260" i="63"/>
  <c r="D371" i="58" s="1"/>
  <c r="D261" i="63"/>
  <c r="D386" i="58" s="1"/>
  <c r="L386" i="58" s="1"/>
  <c r="M386" i="58" s="1"/>
  <c r="O386" i="58" s="1"/>
  <c r="D262" i="63"/>
  <c r="D372" i="58" s="1"/>
  <c r="L372" i="58" s="1"/>
  <c r="M372" i="58" s="1"/>
  <c r="D263" i="63"/>
  <c r="D389" i="58" s="1"/>
  <c r="D264" i="63"/>
  <c r="D351" i="58" s="1"/>
  <c r="L351" i="58" s="1"/>
  <c r="M351" i="58" s="1"/>
  <c r="O351" i="58" s="1"/>
  <c r="D265" i="63"/>
  <c r="D376" i="58" s="1"/>
  <c r="L376" i="58" s="1"/>
  <c r="M376" i="58" s="1"/>
  <c r="O376" i="58" s="1"/>
  <c r="D266" i="63"/>
  <c r="D377" i="58" s="1"/>
  <c r="L377" i="58" s="1"/>
  <c r="M377" i="58" s="1"/>
  <c r="O377" i="58" s="1"/>
  <c r="D267" i="63"/>
  <c r="D378" i="58" s="1"/>
  <c r="L378" i="58" s="1"/>
  <c r="M378" i="58" s="1"/>
  <c r="O378" i="58" s="1"/>
  <c r="D268" i="63"/>
  <c r="D395" i="58" s="1"/>
  <c r="L395" i="58" s="1"/>
  <c r="M395" i="58" s="1"/>
  <c r="O395" i="58" s="1"/>
  <c r="D269" i="63"/>
  <c r="D379" i="58" s="1"/>
  <c r="L379" i="58" s="1"/>
  <c r="M379" i="58" s="1"/>
  <c r="O379" i="58" s="1"/>
  <c r="D270" i="63"/>
  <c r="D344" i="58" s="1"/>
  <c r="D271" i="63"/>
  <c r="D353" i="58" s="1"/>
  <c r="L353" i="58" s="1"/>
  <c r="M353" i="58" s="1"/>
  <c r="O353" i="58" s="1"/>
  <c r="D272" i="63"/>
  <c r="D360" i="58" s="1"/>
  <c r="D273" i="63"/>
  <c r="D396" i="58" s="1"/>
  <c r="L396" i="58" s="1"/>
  <c r="M396" i="58" s="1"/>
  <c r="O396" i="58" s="1"/>
  <c r="D274" i="63"/>
  <c r="D361" i="58" s="1"/>
  <c r="D275" i="63"/>
  <c r="D373" i="58" s="1"/>
  <c r="D276" i="63"/>
  <c r="D387" i="58" s="1"/>
  <c r="D277" i="63"/>
  <c r="D397" i="58" s="1"/>
  <c r="L397" i="58" s="1"/>
  <c r="M397" i="58" s="1"/>
  <c r="O397" i="58" s="1"/>
  <c r="D278" i="63"/>
  <c r="D398" i="58" s="1"/>
  <c r="L398" i="58" s="1"/>
  <c r="M398" i="58" s="1"/>
  <c r="O398" i="58" s="1"/>
  <c r="D279" i="63"/>
  <c r="D333" i="58" s="1"/>
  <c r="D280" i="63"/>
  <c r="D352" i="58" s="1"/>
  <c r="L352" i="58" s="1"/>
  <c r="M352" i="58" s="1"/>
  <c r="O352" i="58" s="1"/>
  <c r="D281" i="63"/>
  <c r="D345" i="58" s="1"/>
  <c r="D282" i="63"/>
  <c r="D363" i="58" s="1"/>
  <c r="L363" i="58" s="1"/>
  <c r="M363" i="58" s="1"/>
  <c r="O363" i="58" s="1"/>
  <c r="D283" i="63"/>
  <c r="D390" i="58" s="1"/>
  <c r="D284" i="63"/>
  <c r="D399" i="58" s="1"/>
  <c r="L399" i="58" s="1"/>
  <c r="M399" i="58" s="1"/>
  <c r="O399" i="58" s="1"/>
  <c r="D285" i="63"/>
  <c r="D367" i="58" s="1"/>
  <c r="L367" i="58" s="1"/>
  <c r="M367" i="58" s="1"/>
  <c r="O367" i="58" s="1"/>
  <c r="D286" i="63"/>
  <c r="D338" i="58" s="1"/>
  <c r="D287" i="63"/>
  <c r="D355" i="58" s="1"/>
  <c r="L355" i="58" s="1"/>
  <c r="M355" i="58" s="1"/>
  <c r="O355" i="58" s="1"/>
  <c r="D288" i="63"/>
  <c r="D388" i="58" s="1"/>
  <c r="L388" i="58" s="1"/>
  <c r="M388" i="58" s="1"/>
  <c r="O388" i="58" s="1"/>
  <c r="D289" i="63"/>
  <c r="D346" i="58" s="1"/>
  <c r="D290" i="63"/>
  <c r="D404" i="58" s="1"/>
  <c r="L404" i="58" s="1"/>
  <c r="M404" i="58" s="1"/>
  <c r="O404" i="58" s="1"/>
  <c r="D291" i="63"/>
  <c r="D292" i="63"/>
  <c r="D334" i="58" s="1"/>
  <c r="D293" i="63"/>
  <c r="D391" i="58" s="1"/>
  <c r="D294" i="63"/>
  <c r="D356" i="58" s="1"/>
  <c r="D295" i="63"/>
  <c r="D335" i="58" s="1"/>
  <c r="L335" i="58" s="1"/>
  <c r="M335" i="58" s="1"/>
  <c r="D296" i="63"/>
  <c r="D402" i="58" s="1"/>
  <c r="D297" i="63"/>
  <c r="D341" i="58" s="1"/>
  <c r="L341" i="58" s="1"/>
  <c r="M341" i="58" s="1"/>
  <c r="D298" i="63"/>
  <c r="D381" i="58" s="1"/>
  <c r="L381" i="58" s="1"/>
  <c r="M381" i="58" s="1"/>
  <c r="O381" i="58" s="1"/>
  <c r="D299" i="63"/>
  <c r="D366" i="58" s="1"/>
  <c r="D300" i="63"/>
  <c r="D347" i="58" s="1"/>
  <c r="D301" i="63"/>
  <c r="D385" i="58" s="1"/>
  <c r="D302" i="63"/>
  <c r="D336" i="58" s="1"/>
  <c r="L336" i="58" s="1"/>
  <c r="M336" i="58" s="1"/>
  <c r="D303" i="63"/>
  <c r="D384" i="58" s="1"/>
  <c r="L384" i="58" s="1"/>
  <c r="M384" i="58" s="1"/>
  <c r="D304" i="63"/>
  <c r="D383" i="58" s="1"/>
  <c r="D305" i="63"/>
  <c r="D374" i="58" s="1"/>
  <c r="D306" i="63"/>
  <c r="D401" i="58" s="1"/>
  <c r="L401" i="58" s="1"/>
  <c r="M401" i="58" s="1"/>
  <c r="O401" i="58" s="1"/>
  <c r="D307" i="63"/>
  <c r="D400" i="58" s="1"/>
  <c r="L400" i="58" s="1"/>
  <c r="M400" i="58" s="1"/>
  <c r="O400" i="58" s="1"/>
  <c r="D308" i="63"/>
  <c r="D309" i="63"/>
  <c r="D342" i="58" s="1"/>
  <c r="L342" i="58" s="1"/>
  <c r="M342" i="58" s="1"/>
  <c r="D310" i="63"/>
  <c r="D350" i="58" s="1"/>
  <c r="D311" i="63"/>
  <c r="D312" i="63"/>
  <c r="D365" i="58" s="1"/>
  <c r="D313" i="63"/>
  <c r="D364" i="58" s="1"/>
  <c r="L364" i="58" s="1"/>
  <c r="M364" i="58" s="1"/>
  <c r="O364" i="58" s="1"/>
  <c r="D314" i="63"/>
  <c r="D348" i="58" s="1"/>
  <c r="D316" i="63"/>
  <c r="D337" i="58" s="1"/>
  <c r="L337" i="58" s="1"/>
  <c r="M337" i="58" s="1"/>
  <c r="D317" i="63"/>
  <c r="D382" i="58" s="1"/>
  <c r="D318" i="63"/>
  <c r="D354" i="58" s="1"/>
  <c r="D319" i="63"/>
  <c r="D375" i="58" s="1"/>
  <c r="D320" i="63"/>
  <c r="D321" i="63"/>
  <c r="D322" i="63"/>
  <c r="D323" i="58" s="1"/>
  <c r="L323" i="58" s="1"/>
  <c r="M323" i="58" s="1"/>
  <c r="D323" i="63"/>
  <c r="D324" i="63"/>
  <c r="D325" i="63"/>
  <c r="D326" i="63"/>
  <c r="D327" i="63"/>
  <c r="D328" i="63"/>
  <c r="D329" i="63"/>
  <c r="D330" i="63"/>
  <c r="D331" i="63"/>
  <c r="D332" i="63"/>
  <c r="D333" i="63"/>
  <c r="D334" i="63"/>
  <c r="D335" i="63"/>
  <c r="D336" i="63"/>
  <c r="D337" i="63"/>
  <c r="D338" i="63"/>
  <c r="D339" i="63"/>
  <c r="D340" i="63"/>
  <c r="D341" i="63"/>
  <c r="D342" i="63"/>
  <c r="D343" i="63"/>
  <c r="D344" i="63"/>
  <c r="D345" i="63"/>
  <c r="D346" i="63"/>
  <c r="D347" i="63"/>
  <c r="D348" i="63"/>
  <c r="D349" i="63"/>
  <c r="D350" i="63"/>
  <c r="D351" i="63"/>
  <c r="D352" i="63"/>
  <c r="D353" i="63"/>
  <c r="D357" i="58" s="1"/>
  <c r="L357" i="58" s="1"/>
  <c r="M357" i="58" s="1"/>
  <c r="D354" i="63"/>
  <c r="D355" i="63"/>
  <c r="D34" i="58" s="1"/>
  <c r="L34" i="58" s="1"/>
  <c r="M34" i="58" s="1"/>
  <c r="O34" i="58" s="1"/>
  <c r="D356" i="63"/>
  <c r="D30" i="58" s="1"/>
  <c r="L30" i="58" s="1"/>
  <c r="M30" i="58" s="1"/>
  <c r="W30" i="58" s="1"/>
  <c r="D357" i="63"/>
  <c r="D32" i="58" s="1"/>
  <c r="L32" i="58" s="1"/>
  <c r="M32" i="58" s="1"/>
  <c r="N32" i="58" s="1"/>
  <c r="O32" i="58" s="1"/>
  <c r="D358" i="63"/>
  <c r="D28" i="58" s="1"/>
  <c r="D359" i="63"/>
  <c r="D29" i="58" s="1"/>
  <c r="D360" i="63"/>
  <c r="D33" i="58" s="1"/>
  <c r="D10" i="63"/>
  <c r="D45" i="58" s="1"/>
  <c r="D11" i="63"/>
  <c r="D43" i="58" s="1"/>
  <c r="D12" i="63"/>
  <c r="D40" i="58" s="1"/>
  <c r="D13" i="63"/>
  <c r="D46" i="58" s="1"/>
  <c r="D14" i="63"/>
  <c r="D55" i="58" s="1"/>
  <c r="D15" i="63"/>
  <c r="D16" i="63"/>
  <c r="D132" i="58" s="1"/>
  <c r="D17" i="63"/>
  <c r="D130" i="58" s="1"/>
  <c r="D18" i="63"/>
  <c r="D203" i="58" s="1"/>
  <c r="D19" i="63"/>
  <c r="D202" i="58" s="1"/>
  <c r="D20" i="63"/>
  <c r="D21" i="63"/>
  <c r="D407" i="58" s="1"/>
  <c r="L407" i="58" s="1"/>
  <c r="M407" i="58" s="1"/>
  <c r="O407" i="58" s="1"/>
  <c r="D22" i="63"/>
  <c r="D308" i="58" s="1"/>
  <c r="D23" i="63"/>
  <c r="D307" i="58" s="1"/>
  <c r="D24" i="63"/>
  <c r="D309" i="58" s="1"/>
  <c r="D25" i="63"/>
  <c r="D269" i="58" s="1"/>
  <c r="L269" i="58" s="1"/>
  <c r="M269" i="58" s="1"/>
  <c r="D26" i="63"/>
  <c r="D311" i="58" s="1"/>
  <c r="D27" i="63"/>
  <c r="D312" i="58" s="1"/>
  <c r="D28" i="63"/>
  <c r="D26" i="58" s="1"/>
  <c r="D29" i="63"/>
  <c r="D129" i="58" s="1"/>
  <c r="D30" i="63"/>
  <c r="D124" i="58" s="1"/>
  <c r="D31" i="63"/>
  <c r="D127" i="58" s="1"/>
  <c r="D32" i="63"/>
  <c r="D123" i="58" s="1"/>
  <c r="D33" i="63"/>
  <c r="D294" i="58" s="1"/>
  <c r="L294" i="58" s="1"/>
  <c r="M294" i="58" s="1"/>
  <c r="D34" i="63"/>
  <c r="D13" i="58" s="1"/>
  <c r="D35" i="63"/>
  <c r="D258" i="58" s="1"/>
  <c r="D233" i="58"/>
  <c r="D42" i="63"/>
  <c r="D43" i="63"/>
  <c r="D44" i="63"/>
  <c r="D45" i="63"/>
  <c r="D46" i="63"/>
  <c r="D47" i="63"/>
  <c r="D48" i="63"/>
  <c r="D50" i="63"/>
  <c r="D51" i="63"/>
  <c r="D52" i="63"/>
  <c r="D53" i="63"/>
  <c r="D54" i="63"/>
  <c r="D55" i="63"/>
  <c r="D56" i="63"/>
  <c r="D181" i="58" s="1"/>
  <c r="D57" i="63"/>
  <c r="D184" i="58" s="1"/>
  <c r="D58" i="63"/>
  <c r="D174" i="58" s="1"/>
  <c r="D59" i="63"/>
  <c r="D176" i="58" s="1"/>
  <c r="D60" i="63"/>
  <c r="D185" i="58" s="1"/>
  <c r="D61" i="63"/>
  <c r="D163" i="58" s="1"/>
  <c r="D62" i="63"/>
  <c r="D164" i="58" s="1"/>
  <c r="D63" i="63"/>
  <c r="D165" i="58" s="1"/>
  <c r="D64" i="63"/>
  <c r="D169" i="58" s="1"/>
  <c r="D65" i="63"/>
  <c r="D171" i="58" s="1"/>
  <c r="D66" i="63"/>
  <c r="D173" i="58" s="1"/>
  <c r="D67" i="63"/>
  <c r="D168" i="58" s="1"/>
  <c r="D68" i="63"/>
  <c r="D180" i="58" s="1"/>
  <c r="D69" i="63"/>
  <c r="D172" i="58" s="1"/>
  <c r="D70" i="63"/>
  <c r="D166" i="58" s="1"/>
  <c r="D71" i="63"/>
  <c r="D167" i="58" s="1"/>
  <c r="D72" i="63"/>
  <c r="D182" i="58" s="1"/>
  <c r="D73" i="63"/>
  <c r="D178" i="58" s="1"/>
  <c r="D74" i="63"/>
  <c r="D170" i="58" s="1"/>
  <c r="D75" i="63"/>
  <c r="D183" i="58" s="1"/>
  <c r="D76" i="63"/>
  <c r="D77" i="63"/>
  <c r="D175" i="58" s="1"/>
  <c r="D78" i="63"/>
  <c r="D179" i="58" s="1"/>
  <c r="D79" i="63"/>
  <c r="D177" i="58" s="1"/>
  <c r="D80" i="63"/>
  <c r="D81" i="63"/>
  <c r="D162" i="58" s="1"/>
  <c r="D82" i="63"/>
  <c r="D83" i="63"/>
  <c r="D84" i="63"/>
  <c r="D85" i="63"/>
  <c r="D86" i="63"/>
  <c r="D87" i="63"/>
  <c r="D88" i="63"/>
  <c r="D89" i="63"/>
  <c r="D90" i="63"/>
  <c r="D91" i="63"/>
  <c r="D92" i="63"/>
  <c r="D93" i="63"/>
  <c r="D94" i="63"/>
  <c r="D95" i="63"/>
  <c r="D96" i="63"/>
  <c r="D97" i="63"/>
  <c r="D98" i="63"/>
  <c r="D99" i="63"/>
  <c r="D100" i="63"/>
  <c r="D101" i="63"/>
  <c r="D7" i="58" s="1"/>
  <c r="D102" i="63"/>
  <c r="D21" i="58" s="1"/>
  <c r="L21" i="58" s="1"/>
  <c r="M21" i="58" s="1"/>
  <c r="D103" i="63"/>
  <c r="D18" i="58" s="1"/>
  <c r="L18" i="58" s="1"/>
  <c r="M18" i="58" s="1"/>
  <c r="D104" i="63"/>
  <c r="D105" i="63"/>
  <c r="D106" i="63"/>
  <c r="D107" i="63"/>
  <c r="D108" i="63"/>
  <c r="D19" i="58" s="1"/>
  <c r="L19" i="58" s="1"/>
  <c r="M19" i="58" s="1"/>
  <c r="D109" i="63"/>
  <c r="D20" i="58" s="1"/>
  <c r="L20" i="58" s="1"/>
  <c r="M20" i="58" s="1"/>
  <c r="D110" i="63"/>
  <c r="D111" i="63"/>
  <c r="D112" i="63"/>
  <c r="D22" i="58" s="1"/>
  <c r="L22" i="58" s="1"/>
  <c r="M22" i="58" s="1"/>
  <c r="D113" i="63"/>
  <c r="D114" i="63"/>
  <c r="D331" i="58" s="1"/>
  <c r="L331" i="58" s="1"/>
  <c r="M331" i="58" s="1"/>
  <c r="D115" i="63"/>
  <c r="D266" i="58" s="1"/>
  <c r="L266" i="58" s="1"/>
  <c r="M266" i="58" s="1"/>
  <c r="D116" i="63"/>
  <c r="D39" i="58" s="1"/>
  <c r="L39" i="58" s="1"/>
  <c r="M39" i="58" s="1"/>
  <c r="D117" i="63"/>
  <c r="D37" i="58" s="1"/>
  <c r="L37" i="58" s="1"/>
  <c r="M37" i="58" s="1"/>
  <c r="D118" i="63"/>
  <c r="D35" i="58" s="1"/>
  <c r="L35" i="58" s="1"/>
  <c r="M35" i="58" s="1"/>
  <c r="D119" i="63"/>
  <c r="D36" i="58" s="1"/>
  <c r="L36" i="58" s="1"/>
  <c r="M36" i="58" s="1"/>
  <c r="D120" i="63"/>
  <c r="D121" i="63"/>
  <c r="D38" i="58" s="1"/>
  <c r="L38" i="58" s="1"/>
  <c r="M38" i="58" s="1"/>
  <c r="D122" i="63"/>
  <c r="D123" i="63"/>
  <c r="D59" i="58" s="1"/>
  <c r="L59" i="58" s="1"/>
  <c r="M59" i="58" s="1"/>
  <c r="D124" i="63"/>
  <c r="D58" i="58" s="1"/>
  <c r="L58" i="58" s="1"/>
  <c r="M58" i="58" s="1"/>
  <c r="D125" i="63"/>
  <c r="D60" i="58" s="1"/>
  <c r="L60" i="58" s="1"/>
  <c r="M60" i="58" s="1"/>
  <c r="D126" i="63"/>
  <c r="D262" i="58" s="1"/>
  <c r="L262" i="58" s="1"/>
  <c r="M262" i="58" s="1"/>
  <c r="D127" i="63"/>
  <c r="D214" i="58" s="1"/>
  <c r="L214" i="58" s="1"/>
  <c r="M214" i="58" s="1"/>
  <c r="D128" i="63"/>
  <c r="D215" i="58" s="1"/>
  <c r="L215" i="58" s="1"/>
  <c r="M215" i="58" s="1"/>
  <c r="D129" i="63"/>
  <c r="D130" i="63"/>
  <c r="D131" i="63"/>
  <c r="D132" i="63"/>
  <c r="D133" i="63"/>
  <c r="D134" i="63"/>
  <c r="D219" i="58" s="1"/>
  <c r="D135" i="63"/>
  <c r="D136" i="63"/>
  <c r="D208" i="58" s="1"/>
  <c r="L208" i="58" s="1"/>
  <c r="M208" i="58" s="1"/>
  <c r="D137" i="63"/>
  <c r="D218" i="58" s="1"/>
  <c r="D138" i="63"/>
  <c r="D7" i="63"/>
  <c r="D54" i="58" s="1"/>
  <c r="D8" i="63"/>
  <c r="D41" i="58" s="1"/>
  <c r="D9" i="63"/>
  <c r="D44" i="58" s="1"/>
  <c r="D6" i="63"/>
  <c r="D120" i="58" s="1"/>
  <c r="H367" i="58"/>
  <c r="F166" i="58"/>
  <c r="AB166" i="58" s="1"/>
  <c r="L391" i="58"/>
  <c r="M391" i="58" s="1"/>
  <c r="O391" i="58" s="1"/>
  <c r="F185" i="58"/>
  <c r="L185" i="58" s="1"/>
  <c r="M185" i="58" s="1"/>
  <c r="F372" i="58"/>
  <c r="AB372" i="58" s="1"/>
  <c r="F376" i="58"/>
  <c r="AB376" i="58" s="1"/>
  <c r="L387" i="58"/>
  <c r="M387" i="58" s="1"/>
  <c r="O387" i="58" s="1"/>
  <c r="F377" i="58"/>
  <c r="AB377" i="58" s="1"/>
  <c r="F120" i="58"/>
  <c r="AB120" i="58" s="1"/>
  <c r="F294" i="58"/>
  <c r="L356" i="58"/>
  <c r="M356" i="58" s="1"/>
  <c r="O356" i="58" s="1"/>
  <c r="F34" i="58"/>
  <c r="AB34" i="58" s="1"/>
  <c r="F130" i="58"/>
  <c r="L346" i="58"/>
  <c r="M346" i="58" s="1"/>
  <c r="F407" i="58"/>
  <c r="AB407" i="58" s="1"/>
  <c r="F180" i="58"/>
  <c r="AB180" i="58" s="1"/>
  <c r="L348" i="58"/>
  <c r="M348" i="58" s="1"/>
  <c r="O348" i="58" s="1"/>
  <c r="F357" i="58"/>
  <c r="F13" i="58"/>
  <c r="L13" i="58" s="1"/>
  <c r="M13" i="58" s="1"/>
  <c r="O13" i="58" s="1"/>
  <c r="F163" i="58"/>
  <c r="AB163" i="58" s="1"/>
  <c r="F172" i="58"/>
  <c r="AB172" i="58" s="1"/>
  <c r="F182" i="58"/>
  <c r="AB182" i="58" s="1"/>
  <c r="F29" i="58"/>
  <c r="L375" i="58"/>
  <c r="M375" i="58" s="1"/>
  <c r="O375" i="58" s="1"/>
  <c r="F183" i="58"/>
  <c r="AB183" i="58" s="1"/>
  <c r="L380" i="58"/>
  <c r="M380" i="58" s="1"/>
  <c r="O380" i="58" s="1"/>
  <c r="F342" i="58"/>
  <c r="AB342" i="58" s="1"/>
  <c r="F33" i="58"/>
  <c r="F309" i="58"/>
  <c r="L309" i="58" s="1"/>
  <c r="M309" i="58" s="1"/>
  <c r="F308" i="58"/>
  <c r="L308" i="58" s="1"/>
  <c r="M308" i="58" s="1"/>
  <c r="F181" i="58"/>
  <c r="AB181" i="58" s="1"/>
  <c r="F336" i="58"/>
  <c r="AB336" i="58" s="1"/>
  <c r="L347" i="58"/>
  <c r="M347" i="58" s="1"/>
  <c r="L350" i="58"/>
  <c r="M350" i="58" s="1"/>
  <c r="F178" i="58"/>
  <c r="AB178" i="58" s="1"/>
  <c r="F176" i="58"/>
  <c r="AB176" i="58" s="1"/>
  <c r="F212" i="58"/>
  <c r="AB212" i="58" s="1"/>
  <c r="F202" i="58"/>
  <c r="L202" i="58" s="1"/>
  <c r="M202" i="58" s="1"/>
  <c r="F169" i="58"/>
  <c r="AB169" i="58" s="1"/>
  <c r="F39" i="58"/>
  <c r="AB39" i="58" s="1"/>
  <c r="F7" i="58"/>
  <c r="L7" i="58" s="1"/>
  <c r="M7" i="58" s="1"/>
  <c r="O7" i="58" s="1"/>
  <c r="F22" i="58"/>
  <c r="AB22" i="58" s="1"/>
  <c r="L365" i="58"/>
  <c r="M365" i="58" s="1"/>
  <c r="O365" i="58" s="1"/>
  <c r="F211" i="58"/>
  <c r="AB211" i="58" s="1"/>
  <c r="F38" i="58"/>
  <c r="AB38" i="58" s="1"/>
  <c r="F392" i="58"/>
  <c r="F12" i="58"/>
  <c r="AB12" i="58" s="1"/>
  <c r="F323" i="58"/>
  <c r="AB323" i="58" s="1"/>
  <c r="F384" i="58"/>
  <c r="F129" i="58"/>
  <c r="L129" i="58" s="1"/>
  <c r="M129" i="58" s="1"/>
  <c r="F261" i="58"/>
  <c r="AB261" i="58" s="1"/>
  <c r="F20" i="58"/>
  <c r="AB20" i="58" s="1"/>
  <c r="F65" i="58"/>
  <c r="AB65" i="58" s="1"/>
  <c r="F203" i="58"/>
  <c r="L203" i="58" s="1"/>
  <c r="M203" i="58" s="1"/>
  <c r="L332" i="58"/>
  <c r="M332" i="58" s="1"/>
  <c r="O332" i="58" s="1"/>
  <c r="L338" i="58"/>
  <c r="M338" i="58" s="1"/>
  <c r="L345" i="58"/>
  <c r="M345" i="58" s="1"/>
  <c r="O345" i="58" s="1"/>
  <c r="F26" i="58"/>
  <c r="L26" i="58" s="1"/>
  <c r="M26" i="58" s="1"/>
  <c r="O26" i="58" s="1"/>
  <c r="F119" i="58"/>
  <c r="AB119" i="58" s="1"/>
  <c r="F77" i="58"/>
  <c r="AB77" i="58" s="1"/>
  <c r="F335" i="58"/>
  <c r="AB335" i="58" s="1"/>
  <c r="F358" i="58"/>
  <c r="L358" i="58" s="1"/>
  <c r="M358" i="58" s="1"/>
  <c r="O358" i="58" s="1"/>
  <c r="F167" i="58"/>
  <c r="AB167" i="58" s="1"/>
  <c r="F21" i="58"/>
  <c r="AB21" i="58" s="1"/>
  <c r="F19" i="58"/>
  <c r="AB19" i="58" s="1"/>
  <c r="L385" i="58"/>
  <c r="M385" i="58" s="1"/>
  <c r="O385" i="58" s="1"/>
  <c r="F54" i="58"/>
  <c r="F117" i="58"/>
  <c r="AB117" i="58" s="1"/>
  <c r="F219" i="58"/>
  <c r="L219" i="58" s="1"/>
  <c r="M219" i="58" s="1"/>
  <c r="F71" i="58"/>
  <c r="AB71" i="58" s="1"/>
  <c r="F44" i="58"/>
  <c r="AB44" i="58" s="1"/>
  <c r="F63" i="58"/>
  <c r="AB63" i="58" s="1"/>
  <c r="F70" i="58"/>
  <c r="AB70" i="58" s="1"/>
  <c r="F179" i="58"/>
  <c r="AB179" i="58" s="1"/>
  <c r="F297" i="58"/>
  <c r="AB297" i="58" s="1"/>
  <c r="F113" i="58"/>
  <c r="AB113" i="58" s="1"/>
  <c r="F116" i="58"/>
  <c r="AB116" i="58" s="1"/>
  <c r="F263" i="58"/>
  <c r="AB263" i="58" s="1"/>
  <c r="F16" i="58"/>
  <c r="AB16" i="58" s="1"/>
  <c r="F295" i="58"/>
  <c r="AB295" i="58" s="1"/>
  <c r="F118" i="58"/>
  <c r="AB118" i="58" s="1"/>
  <c r="F317" i="58"/>
  <c r="F273" i="58"/>
  <c r="AB273" i="58" s="1"/>
  <c r="F213" i="58"/>
  <c r="F174" i="58"/>
  <c r="AB174" i="58" s="1"/>
  <c r="F312" i="58"/>
  <c r="L312" i="58" s="1"/>
  <c r="M312" i="58" s="1"/>
  <c r="F353" i="58"/>
  <c r="AB353" i="58" s="1"/>
  <c r="F28" i="58"/>
  <c r="F216" i="58"/>
  <c r="AB216" i="58" s="1"/>
  <c r="F233" i="58"/>
  <c r="F262" i="58"/>
  <c r="AB262" i="58" s="1"/>
  <c r="F369" i="58"/>
  <c r="AB369" i="58" s="1"/>
  <c r="L373" i="58"/>
  <c r="M373" i="58" s="1"/>
  <c r="O373" i="58" s="1"/>
  <c r="F378" i="58"/>
  <c r="AB378" i="58" s="1"/>
  <c r="L390" i="58"/>
  <c r="M390" i="58" s="1"/>
  <c r="O390" i="58" s="1"/>
  <c r="F404" i="58"/>
  <c r="AB404" i="58" s="1"/>
  <c r="F43" i="58"/>
  <c r="AB43" i="58" s="1"/>
  <c r="F165" i="58"/>
  <c r="AB165" i="58" s="1"/>
  <c r="F36" i="58"/>
  <c r="AB36" i="58" s="1"/>
  <c r="F40" i="58"/>
  <c r="AB40" i="58" s="1"/>
  <c r="F170" i="58"/>
  <c r="AB170" i="58" s="1"/>
  <c r="F340" i="58"/>
  <c r="AB340" i="58" s="1"/>
  <c r="F399" i="58"/>
  <c r="AB399" i="58" s="1"/>
  <c r="F210" i="58"/>
  <c r="AB210" i="58" s="1"/>
  <c r="F299" i="58"/>
  <c r="AB299" i="58" s="1"/>
  <c r="F386" i="58"/>
  <c r="AB386" i="58" s="1"/>
  <c r="F127" i="58"/>
  <c r="L127" i="58" s="1"/>
  <c r="M127" i="58" s="1"/>
  <c r="F269" i="58"/>
  <c r="AB269" i="58" s="1"/>
  <c r="F175" i="58"/>
  <c r="AB175" i="58" s="1"/>
  <c r="F355" i="58"/>
  <c r="AB355" i="58" s="1"/>
  <c r="F62" i="58"/>
  <c r="AB62" i="58" s="1"/>
  <c r="F58" i="58"/>
  <c r="F298" i="58"/>
  <c r="AB298" i="58" s="1"/>
  <c r="F73" i="58"/>
  <c r="AB73" i="58" s="1"/>
  <c r="F41" i="58"/>
  <c r="L402" i="58"/>
  <c r="M402" i="58" s="1"/>
  <c r="O402" i="58" s="1"/>
  <c r="F208" i="58"/>
  <c r="AB208" i="58" s="1"/>
  <c r="F268" i="58"/>
  <c r="AB268" i="58" s="1"/>
  <c r="F35" i="58"/>
  <c r="AB35" i="58" s="1"/>
  <c r="F60" i="58"/>
  <c r="F266" i="58"/>
  <c r="AB266" i="58" s="1"/>
  <c r="F311" i="58"/>
  <c r="L311" i="58" s="1"/>
  <c r="M311" i="58" s="1"/>
  <c r="F168" i="58"/>
  <c r="AB168" i="58" s="1"/>
  <c r="L366" i="58"/>
  <c r="M366" i="58" s="1"/>
  <c r="O366" i="58" s="1"/>
  <c r="F218" i="58"/>
  <c r="L218" i="58" s="1"/>
  <c r="M218" i="58" s="1"/>
  <c r="O218" i="58" s="1"/>
  <c r="L361" i="58"/>
  <c r="M361" i="58" s="1"/>
  <c r="O361" i="58" s="1"/>
  <c r="F215" i="58"/>
  <c r="AB215" i="58" s="1"/>
  <c r="F296" i="58"/>
  <c r="AB296" i="58" s="1"/>
  <c r="F214" i="58"/>
  <c r="AB214" i="58" s="1"/>
  <c r="F37" i="58"/>
  <c r="AB37" i="58" s="1"/>
  <c r="F59" i="58"/>
  <c r="F226" i="58"/>
  <c r="F171" i="58"/>
  <c r="AB171" i="58" s="1"/>
  <c r="L359" i="58"/>
  <c r="M359" i="58" s="1"/>
  <c r="O359" i="58" s="1"/>
  <c r="F14" i="58"/>
  <c r="AB14" i="58" s="1"/>
  <c r="F114" i="58"/>
  <c r="AB114" i="58" s="1"/>
  <c r="F123" i="58"/>
  <c r="L123" i="58" s="1"/>
  <c r="M123" i="58" s="1"/>
  <c r="F221" i="58"/>
  <c r="F6" i="58"/>
  <c r="F132" i="58"/>
  <c r="L132" i="58" s="1"/>
  <c r="M132" i="58" s="1"/>
  <c r="F258" i="58"/>
  <c r="L258" i="58" s="1"/>
  <c r="M258" i="58" s="1"/>
  <c r="F18" i="58"/>
  <c r="AB18" i="58" s="1"/>
  <c r="F161" i="58"/>
  <c r="AB161" i="58" s="1"/>
  <c r="F397" i="58"/>
  <c r="AB397" i="58" s="1"/>
  <c r="F115" i="58"/>
  <c r="L334" i="58"/>
  <c r="M334" i="58" s="1"/>
  <c r="F55" i="58"/>
  <c r="L55" i="58" s="1"/>
  <c r="M55" i="58" s="1"/>
  <c r="O55" i="58" s="1"/>
  <c r="F45" i="58"/>
  <c r="AB45" i="58" s="1"/>
  <c r="F222" i="58"/>
  <c r="F395" i="58"/>
  <c r="AB395" i="58" s="1"/>
  <c r="L389" i="58"/>
  <c r="M389" i="58" s="1"/>
  <c r="O389" i="58" s="1"/>
  <c r="F220" i="58"/>
  <c r="F124" i="58"/>
  <c r="L124" i="58" s="1"/>
  <c r="M124" i="58" s="1"/>
  <c r="F307" i="58"/>
  <c r="L307" i="58" s="1"/>
  <c r="M307" i="58" s="1"/>
  <c r="F259" i="58"/>
  <c r="AB259" i="58" s="1"/>
  <c r="F164" i="58"/>
  <c r="AB164" i="58" s="1"/>
  <c r="F173" i="58"/>
  <c r="AB173" i="58" s="1"/>
  <c r="F331" i="58"/>
  <c r="AB331" i="58" s="1"/>
  <c r="F393" i="58"/>
  <c r="AB393" i="58" s="1"/>
  <c r="F223" i="58"/>
  <c r="F224" i="58"/>
  <c r="F225" i="58"/>
  <c r="F8" i="58"/>
  <c r="L8" i="58" s="1"/>
  <c r="M8" i="58" s="1"/>
  <c r="O8" i="58" s="1"/>
  <c r="F9" i="58"/>
  <c r="L9" i="58" s="1"/>
  <c r="M9" i="58" s="1"/>
  <c r="O9" i="58" s="1"/>
  <c r="F10" i="58"/>
  <c r="L10" i="58" s="1"/>
  <c r="M10" i="58" s="1"/>
  <c r="O10" i="58" s="1"/>
  <c r="F11" i="58"/>
  <c r="L11" i="58" s="1"/>
  <c r="M11" i="58" s="1"/>
  <c r="O11" i="58" s="1"/>
  <c r="F15" i="58"/>
  <c r="L15" i="58" s="1"/>
  <c r="M15" i="58" s="1"/>
  <c r="O15" i="58" s="1"/>
  <c r="F17" i="58"/>
  <c r="L17" i="58" s="1"/>
  <c r="M17" i="58" s="1"/>
  <c r="O17" i="58" s="1"/>
  <c r="F23" i="58"/>
  <c r="L23" i="58" s="1"/>
  <c r="M23" i="58" s="1"/>
  <c r="O23" i="58" s="1"/>
  <c r="F24" i="58"/>
  <c r="L24" i="58" s="1"/>
  <c r="M24" i="58" s="1"/>
  <c r="O24" i="58" s="1"/>
  <c r="F25" i="58"/>
  <c r="L25" i="58" s="1"/>
  <c r="M25" i="58" s="1"/>
  <c r="O25" i="58" s="1"/>
  <c r="F27" i="58"/>
  <c r="L27" i="58" s="1"/>
  <c r="M27" i="58" s="1"/>
  <c r="O27" i="58" s="1"/>
  <c r="F31" i="58"/>
  <c r="F49" i="58"/>
  <c r="L49" i="58" s="1"/>
  <c r="M49" i="58" s="1"/>
  <c r="O49" i="58" s="1"/>
  <c r="F50" i="58"/>
  <c r="L50" i="58" s="1"/>
  <c r="M50" i="58" s="1"/>
  <c r="O50" i="58" s="1"/>
  <c r="F51" i="58"/>
  <c r="L51" i="58" s="1"/>
  <c r="M51" i="58" s="1"/>
  <c r="O51" i="58" s="1"/>
  <c r="F52" i="58"/>
  <c r="L52" i="58" s="1"/>
  <c r="M52" i="58" s="1"/>
  <c r="O52" i="58" s="1"/>
  <c r="F47" i="58"/>
  <c r="L47" i="58" s="1"/>
  <c r="M47" i="58" s="1"/>
  <c r="O47" i="58" s="1"/>
  <c r="F53" i="58"/>
  <c r="L53" i="58" s="1"/>
  <c r="M53" i="58" s="1"/>
  <c r="O53" i="58" s="1"/>
  <c r="F42" i="58"/>
  <c r="F46" i="58"/>
  <c r="AB46" i="58" s="1"/>
  <c r="F56" i="58"/>
  <c r="L56" i="58" s="1"/>
  <c r="M56" i="58" s="1"/>
  <c r="O56" i="58" s="1"/>
  <c r="F61" i="58"/>
  <c r="F64" i="58"/>
  <c r="L64" i="58" s="1"/>
  <c r="M64" i="58" s="1"/>
  <c r="O64" i="58" s="1"/>
  <c r="F66" i="58"/>
  <c r="L66" i="58" s="1"/>
  <c r="M66" i="58" s="1"/>
  <c r="O66" i="58" s="1"/>
  <c r="F68" i="58"/>
  <c r="L68" i="58" s="1"/>
  <c r="F67" i="58"/>
  <c r="L67" i="58" s="1"/>
  <c r="M67" i="58" s="1"/>
  <c r="O67" i="58" s="1"/>
  <c r="F69" i="58"/>
  <c r="L69" i="58" s="1"/>
  <c r="M69" i="58" s="1"/>
  <c r="O69" i="58" s="1"/>
  <c r="F72" i="58"/>
  <c r="L72" i="58" s="1"/>
  <c r="M72" i="58" s="1"/>
  <c r="O72" i="58" s="1"/>
  <c r="F74" i="58"/>
  <c r="F75" i="58"/>
  <c r="F76" i="58"/>
  <c r="AB76" i="58" s="1"/>
  <c r="F78" i="58"/>
  <c r="L78" i="58" s="1"/>
  <c r="M78" i="58" s="1"/>
  <c r="O78" i="58" s="1"/>
  <c r="F79" i="58"/>
  <c r="F80" i="58"/>
  <c r="F81" i="58"/>
  <c r="L81" i="58" s="1"/>
  <c r="M81" i="58" s="1"/>
  <c r="O81" i="58" s="1"/>
  <c r="F82" i="58"/>
  <c r="L82" i="58" s="1"/>
  <c r="M82" i="58" s="1"/>
  <c r="O82" i="58" s="1"/>
  <c r="F83" i="58"/>
  <c r="L83" i="58" s="1"/>
  <c r="M83" i="58" s="1"/>
  <c r="O83" i="58" s="1"/>
  <c r="F84" i="58"/>
  <c r="L84" i="58" s="1"/>
  <c r="M84" i="58" s="1"/>
  <c r="O84" i="58" s="1"/>
  <c r="F85" i="58"/>
  <c r="L85" i="58" s="1"/>
  <c r="M85" i="58" s="1"/>
  <c r="O85" i="58" s="1"/>
  <c r="F86" i="58"/>
  <c r="L86" i="58" s="1"/>
  <c r="M86" i="58" s="1"/>
  <c r="O86" i="58" s="1"/>
  <c r="F87" i="58"/>
  <c r="L87" i="58" s="1"/>
  <c r="M87" i="58" s="1"/>
  <c r="O87" i="58" s="1"/>
  <c r="F88" i="58"/>
  <c r="L88" i="58" s="1"/>
  <c r="M88" i="58" s="1"/>
  <c r="O88" i="58" s="1"/>
  <c r="F89" i="58"/>
  <c r="L89" i="58" s="1"/>
  <c r="M89" i="58" s="1"/>
  <c r="O89" i="58" s="1"/>
  <c r="F90" i="58"/>
  <c r="L90" i="58" s="1"/>
  <c r="M90" i="58" s="1"/>
  <c r="O90" i="58" s="1"/>
  <c r="F91" i="58"/>
  <c r="L91" i="58" s="1"/>
  <c r="M91" i="58" s="1"/>
  <c r="O91" i="58" s="1"/>
  <c r="F92" i="58"/>
  <c r="L92" i="58" s="1"/>
  <c r="M92" i="58" s="1"/>
  <c r="O92" i="58" s="1"/>
  <c r="F93" i="58"/>
  <c r="L93" i="58" s="1"/>
  <c r="M93" i="58" s="1"/>
  <c r="O93" i="58" s="1"/>
  <c r="F94" i="58"/>
  <c r="F95" i="58"/>
  <c r="L95" i="58" s="1"/>
  <c r="M95" i="58" s="1"/>
  <c r="O95" i="58" s="1"/>
  <c r="F96" i="58"/>
  <c r="L96" i="58" s="1"/>
  <c r="M96" i="58" s="1"/>
  <c r="O96" i="58" s="1"/>
  <c r="F97" i="58"/>
  <c r="L97" i="58" s="1"/>
  <c r="M97" i="58" s="1"/>
  <c r="O97" i="58" s="1"/>
  <c r="F98" i="58"/>
  <c r="L98" i="58" s="1"/>
  <c r="M98" i="58" s="1"/>
  <c r="O98" i="58" s="1"/>
  <c r="F99" i="58"/>
  <c r="L99" i="58" s="1"/>
  <c r="M99" i="58" s="1"/>
  <c r="O99" i="58" s="1"/>
  <c r="F100" i="58"/>
  <c r="L100" i="58" s="1"/>
  <c r="M100" i="58" s="1"/>
  <c r="O100" i="58" s="1"/>
  <c r="F101" i="58"/>
  <c r="L101" i="58" s="1"/>
  <c r="M101" i="58" s="1"/>
  <c r="O101" i="58" s="1"/>
  <c r="F102" i="58"/>
  <c r="L102" i="58" s="1"/>
  <c r="M102" i="58" s="1"/>
  <c r="O102" i="58" s="1"/>
  <c r="F103" i="58"/>
  <c r="L103" i="58" s="1"/>
  <c r="M103" i="58" s="1"/>
  <c r="O103" i="58" s="1"/>
  <c r="F104" i="58"/>
  <c r="L104" i="58" s="1"/>
  <c r="M104" i="58" s="1"/>
  <c r="O104" i="58" s="1"/>
  <c r="F105" i="58"/>
  <c r="L105" i="58" s="1"/>
  <c r="M105" i="58" s="1"/>
  <c r="O105" i="58" s="1"/>
  <c r="F106" i="58"/>
  <c r="L106" i="58" s="1"/>
  <c r="M106" i="58" s="1"/>
  <c r="O106" i="58" s="1"/>
  <c r="F107" i="58"/>
  <c r="L107" i="58" s="1"/>
  <c r="M107" i="58" s="1"/>
  <c r="O107" i="58" s="1"/>
  <c r="F108" i="58"/>
  <c r="L108" i="58" s="1"/>
  <c r="M108" i="58" s="1"/>
  <c r="O108" i="58" s="1"/>
  <c r="F109" i="58"/>
  <c r="L109" i="58" s="1"/>
  <c r="M109" i="58" s="1"/>
  <c r="O109" i="58" s="1"/>
  <c r="F110" i="58"/>
  <c r="L110" i="58" s="1"/>
  <c r="M110" i="58" s="1"/>
  <c r="O110" i="58" s="1"/>
  <c r="F111" i="58"/>
  <c r="L111" i="58" s="1"/>
  <c r="M111" i="58" s="1"/>
  <c r="O111" i="58" s="1"/>
  <c r="F112" i="58"/>
  <c r="L112" i="58" s="1"/>
  <c r="M112" i="58" s="1"/>
  <c r="O112" i="58" s="1"/>
  <c r="F121" i="58"/>
  <c r="L121" i="58" s="1"/>
  <c r="M121" i="58" s="1"/>
  <c r="O121" i="58" s="1"/>
  <c r="F122" i="58"/>
  <c r="L122" i="58" s="1"/>
  <c r="M122" i="58" s="1"/>
  <c r="O122" i="58" s="1"/>
  <c r="F125" i="58"/>
  <c r="L125" i="58" s="1"/>
  <c r="M125" i="58" s="1"/>
  <c r="F128" i="58"/>
  <c r="L128" i="58" s="1"/>
  <c r="M128" i="58" s="1"/>
  <c r="F133" i="58"/>
  <c r="L133" i="58" s="1"/>
  <c r="M133" i="58" s="1"/>
  <c r="F134" i="58"/>
  <c r="L134" i="58" s="1"/>
  <c r="M134" i="58" s="1"/>
  <c r="F135" i="58"/>
  <c r="L135" i="58" s="1"/>
  <c r="M135" i="58" s="1"/>
  <c r="F136" i="58"/>
  <c r="L136" i="58" s="1"/>
  <c r="M136" i="58" s="1"/>
  <c r="F137" i="58"/>
  <c r="L137" i="58" s="1"/>
  <c r="M137" i="58" s="1"/>
  <c r="F138" i="58"/>
  <c r="L138" i="58" s="1"/>
  <c r="M138" i="58" s="1"/>
  <c r="F139" i="58"/>
  <c r="L139" i="58" s="1"/>
  <c r="M139" i="58" s="1"/>
  <c r="F140" i="58"/>
  <c r="L140" i="58" s="1"/>
  <c r="M140" i="58" s="1"/>
  <c r="F141" i="58"/>
  <c r="L141" i="58" s="1"/>
  <c r="M141" i="58" s="1"/>
  <c r="F142" i="58"/>
  <c r="L142" i="58" s="1"/>
  <c r="M142" i="58" s="1"/>
  <c r="F143" i="58"/>
  <c r="L143" i="58" s="1"/>
  <c r="M143" i="58" s="1"/>
  <c r="F144" i="58"/>
  <c r="L144" i="58" s="1"/>
  <c r="M144" i="58" s="1"/>
  <c r="F145" i="58"/>
  <c r="L145" i="58" s="1"/>
  <c r="M145" i="58" s="1"/>
  <c r="F146" i="58"/>
  <c r="L146" i="58" s="1"/>
  <c r="M146" i="58" s="1"/>
  <c r="F147" i="58"/>
  <c r="L147" i="58" s="1"/>
  <c r="M147" i="58" s="1"/>
  <c r="F148" i="58"/>
  <c r="L148" i="58" s="1"/>
  <c r="M148" i="58" s="1"/>
  <c r="F149" i="58"/>
  <c r="L149" i="58" s="1"/>
  <c r="M149" i="58" s="1"/>
  <c r="F150" i="58"/>
  <c r="L150" i="58" s="1"/>
  <c r="M150" i="58" s="1"/>
  <c r="F151" i="58"/>
  <c r="L151" i="58" s="1"/>
  <c r="M151" i="58" s="1"/>
  <c r="F152" i="58"/>
  <c r="L152" i="58" s="1"/>
  <c r="M152" i="58" s="1"/>
  <c r="F153" i="58"/>
  <c r="L153" i="58" s="1"/>
  <c r="M153" i="58" s="1"/>
  <c r="F154" i="58"/>
  <c r="L154" i="58" s="1"/>
  <c r="M154" i="58" s="1"/>
  <c r="F155" i="58"/>
  <c r="L155" i="58" s="1"/>
  <c r="M155" i="58" s="1"/>
  <c r="F156" i="58"/>
  <c r="L156" i="58" s="1"/>
  <c r="M156" i="58" s="1"/>
  <c r="F157" i="58"/>
  <c r="L157" i="58" s="1"/>
  <c r="M157" i="58" s="1"/>
  <c r="F158" i="58"/>
  <c r="L158" i="58" s="1"/>
  <c r="M158" i="58" s="1"/>
  <c r="F159" i="58"/>
  <c r="L159" i="58" s="1"/>
  <c r="M159" i="58" s="1"/>
  <c r="F160" i="58"/>
  <c r="L160" i="58" s="1"/>
  <c r="M160" i="58" s="1"/>
  <c r="F162" i="58"/>
  <c r="AB162" i="58" s="1"/>
  <c r="F177" i="58"/>
  <c r="AB177" i="58" s="1"/>
  <c r="F184" i="58"/>
  <c r="AB184" i="58" s="1"/>
  <c r="F186" i="58"/>
  <c r="L186" i="58" s="1"/>
  <c r="M186" i="58" s="1"/>
  <c r="F187" i="58"/>
  <c r="L187" i="58" s="1"/>
  <c r="M187" i="58" s="1"/>
  <c r="F188" i="58"/>
  <c r="F189" i="58"/>
  <c r="L189" i="58" s="1"/>
  <c r="M189" i="58" s="1"/>
  <c r="F190" i="58"/>
  <c r="L190" i="58" s="1"/>
  <c r="M190" i="58" s="1"/>
  <c r="F191" i="58"/>
  <c r="L191" i="58" s="1"/>
  <c r="M191" i="58" s="1"/>
  <c r="F192" i="58"/>
  <c r="L192" i="58" s="1"/>
  <c r="M192" i="58" s="1"/>
  <c r="O192" i="58" s="1"/>
  <c r="F193" i="58"/>
  <c r="L193" i="58" s="1"/>
  <c r="M193" i="58" s="1"/>
  <c r="F194" i="58"/>
  <c r="L194" i="58" s="1"/>
  <c r="M194" i="58" s="1"/>
  <c r="F195" i="58"/>
  <c r="L195" i="58" s="1"/>
  <c r="M195" i="58" s="1"/>
  <c r="F196" i="58"/>
  <c r="L196" i="58" s="1"/>
  <c r="M196" i="58" s="1"/>
  <c r="F197" i="58"/>
  <c r="L197" i="58" s="1"/>
  <c r="M197" i="58" s="1"/>
  <c r="F198" i="58"/>
  <c r="L198" i="58" s="1"/>
  <c r="M198" i="58" s="1"/>
  <c r="F199" i="58"/>
  <c r="L199" i="58" s="1"/>
  <c r="M199" i="58" s="1"/>
  <c r="F200" i="58"/>
  <c r="L200" i="58" s="1"/>
  <c r="M200" i="58" s="1"/>
  <c r="F201" i="58"/>
  <c r="L201" i="58" s="1"/>
  <c r="M201" i="58" s="1"/>
  <c r="F204" i="58"/>
  <c r="L204" i="58" s="1"/>
  <c r="M204" i="58" s="1"/>
  <c r="F205" i="58"/>
  <c r="L205" i="58" s="1"/>
  <c r="M205" i="58" s="1"/>
  <c r="F206" i="58"/>
  <c r="L206" i="58" s="1"/>
  <c r="M206" i="58" s="1"/>
  <c r="O206" i="58" s="1"/>
  <c r="F207" i="58"/>
  <c r="L207" i="58" s="1"/>
  <c r="M207" i="58" s="1"/>
  <c r="F217" i="58"/>
  <c r="AB217" i="58" s="1"/>
  <c r="F209" i="58"/>
  <c r="AB209" i="58" s="1"/>
  <c r="F228" i="58"/>
  <c r="L228" i="58" s="1"/>
  <c r="M228" i="58" s="1"/>
  <c r="F229" i="58"/>
  <c r="L229" i="58" s="1"/>
  <c r="M229" i="58" s="1"/>
  <c r="F230" i="58"/>
  <c r="L230" i="58" s="1"/>
  <c r="M230" i="58" s="1"/>
  <c r="F232" i="58"/>
  <c r="F234" i="58"/>
  <c r="F235" i="58"/>
  <c r="F236" i="58"/>
  <c r="F237" i="58"/>
  <c r="F238" i="58"/>
  <c r="F239" i="58"/>
  <c r="F240" i="58"/>
  <c r="F241" i="58"/>
  <c r="F242" i="58"/>
  <c r="F243" i="58"/>
  <c r="F244" i="58"/>
  <c r="F245" i="58"/>
  <c r="F246" i="58"/>
  <c r="F247" i="58"/>
  <c r="F248" i="58"/>
  <c r="F249" i="58"/>
  <c r="F250" i="58"/>
  <c r="F251" i="58"/>
  <c r="F252" i="58"/>
  <c r="F253" i="58"/>
  <c r="F254" i="58"/>
  <c r="F255" i="58"/>
  <c r="L255" i="58" s="1"/>
  <c r="M255" i="58" s="1"/>
  <c r="F256" i="58"/>
  <c r="L256" i="58" s="1"/>
  <c r="M256" i="58" s="1"/>
  <c r="F257" i="58"/>
  <c r="L257" i="58" s="1"/>
  <c r="M257" i="58" s="1"/>
  <c r="F260" i="58"/>
  <c r="AB260" i="58" s="1"/>
  <c r="F264" i="58"/>
  <c r="F265" i="58"/>
  <c r="F267" i="58"/>
  <c r="AB267" i="58" s="1"/>
  <c r="F270" i="58"/>
  <c r="L270" i="58" s="1"/>
  <c r="M270" i="58" s="1"/>
  <c r="O270" i="58" s="1"/>
  <c r="F271" i="58"/>
  <c r="L271" i="58" s="1"/>
  <c r="M271" i="58" s="1"/>
  <c r="F272" i="58"/>
  <c r="L272" i="58" s="1"/>
  <c r="M272" i="58" s="1"/>
  <c r="F274" i="58"/>
  <c r="L274" i="58" s="1"/>
  <c r="M274" i="58" s="1"/>
  <c r="F275" i="58"/>
  <c r="F276" i="58"/>
  <c r="F277" i="58"/>
  <c r="L277" i="58" s="1"/>
  <c r="M277" i="58" s="1"/>
  <c r="F278" i="58"/>
  <c r="L278" i="58" s="1"/>
  <c r="M278" i="58" s="1"/>
  <c r="F279" i="58"/>
  <c r="L279" i="58" s="1"/>
  <c r="M279" i="58" s="1"/>
  <c r="F280" i="58"/>
  <c r="L280" i="58" s="1"/>
  <c r="M280" i="58" s="1"/>
  <c r="F282" i="58"/>
  <c r="L282" i="58" s="1"/>
  <c r="M282" i="58" s="1"/>
  <c r="F283" i="58"/>
  <c r="F284" i="58"/>
  <c r="L284" i="58" s="1"/>
  <c r="M284" i="58" s="1"/>
  <c r="F285" i="58"/>
  <c r="L285" i="58" s="1"/>
  <c r="M285" i="58" s="1"/>
  <c r="F286" i="58"/>
  <c r="L286" i="58" s="1"/>
  <c r="M286" i="58" s="1"/>
  <c r="F287" i="58"/>
  <c r="L287" i="58" s="1"/>
  <c r="M287" i="58" s="1"/>
  <c r="F288" i="58"/>
  <c r="L288" i="58" s="1"/>
  <c r="M288" i="58" s="1"/>
  <c r="F289" i="58"/>
  <c r="L289" i="58" s="1"/>
  <c r="M289" i="58" s="1"/>
  <c r="F290" i="58"/>
  <c r="L290" i="58" s="1"/>
  <c r="M290" i="58" s="1"/>
  <c r="F291" i="58"/>
  <c r="L291" i="58" s="1"/>
  <c r="M291" i="58" s="1"/>
  <c r="F292" i="58"/>
  <c r="L292" i="58" s="1"/>
  <c r="M292" i="58" s="1"/>
  <c r="F293" i="58"/>
  <c r="L293" i="58" s="1"/>
  <c r="M293" i="58" s="1"/>
  <c r="F300" i="58"/>
  <c r="L300" i="58" s="1"/>
  <c r="M300" i="58" s="1"/>
  <c r="F301" i="58"/>
  <c r="L301" i="58" s="1"/>
  <c r="M301" i="58" s="1"/>
  <c r="F302" i="58"/>
  <c r="L302" i="58" s="1"/>
  <c r="M302" i="58" s="1"/>
  <c r="F303" i="58"/>
  <c r="L303" i="58" s="1"/>
  <c r="M303" i="58" s="1"/>
  <c r="F304" i="58"/>
  <c r="L304" i="58" s="1"/>
  <c r="M304" i="58" s="1"/>
  <c r="F305" i="58"/>
  <c r="L305" i="58" s="1"/>
  <c r="M305" i="58" s="1"/>
  <c r="F306" i="58"/>
  <c r="F310" i="58"/>
  <c r="L310" i="58" s="1"/>
  <c r="M310" i="58" s="1"/>
  <c r="F313" i="58"/>
  <c r="L313" i="58" s="1"/>
  <c r="M313" i="58" s="1"/>
  <c r="F314" i="58"/>
  <c r="F315" i="58"/>
  <c r="F316" i="58"/>
  <c r="F318" i="58"/>
  <c r="L318" i="58" s="1"/>
  <c r="M318" i="58" s="1"/>
  <c r="F319" i="58"/>
  <c r="L319" i="58" s="1"/>
  <c r="M319" i="58" s="1"/>
  <c r="F320" i="58"/>
  <c r="L320" i="58" s="1"/>
  <c r="M320" i="58" s="1"/>
  <c r="F321" i="58"/>
  <c r="L321" i="58" s="1"/>
  <c r="M321" i="58" s="1"/>
  <c r="F322" i="58"/>
  <c r="L322" i="58" s="1"/>
  <c r="M322" i="58" s="1"/>
  <c r="F324" i="58"/>
  <c r="L324" i="58" s="1"/>
  <c r="M324" i="58" s="1"/>
  <c r="F325" i="58"/>
  <c r="L325" i="58" s="1"/>
  <c r="M325" i="58" s="1"/>
  <c r="F326" i="58"/>
  <c r="L326" i="58" s="1"/>
  <c r="M326" i="58" s="1"/>
  <c r="F327" i="58"/>
  <c r="L327" i="58" s="1"/>
  <c r="M327" i="58" s="1"/>
  <c r="F328" i="58"/>
  <c r="L328" i="58" s="1"/>
  <c r="M328" i="58" s="1"/>
  <c r="F329" i="58"/>
  <c r="L329" i="58" s="1"/>
  <c r="M329" i="58" s="1"/>
  <c r="F330" i="58"/>
  <c r="L330" i="58" s="1"/>
  <c r="M330" i="58" s="1"/>
  <c r="L333" i="58"/>
  <c r="M333" i="58" s="1"/>
  <c r="L343" i="58"/>
  <c r="M343" i="58" s="1"/>
  <c r="F352" i="58"/>
  <c r="AB352" i="58" s="1"/>
  <c r="L360" i="58"/>
  <c r="M360" i="58" s="1"/>
  <c r="O360" i="58" s="1"/>
  <c r="L362" i="58"/>
  <c r="M362" i="58" s="1"/>
  <c r="O362" i="58" s="1"/>
  <c r="F364" i="58"/>
  <c r="AB364" i="58" s="1"/>
  <c r="L370" i="58"/>
  <c r="M370" i="58" s="1"/>
  <c r="O370" i="58" s="1"/>
  <c r="L382" i="58"/>
  <c r="M382" i="58" s="1"/>
  <c r="O382" i="58" s="1"/>
  <c r="L383" i="58"/>
  <c r="M383" i="58" s="1"/>
  <c r="O383" i="58" s="1"/>
  <c r="F394" i="58"/>
  <c r="AB394" i="58" s="1"/>
  <c r="F396" i="58"/>
  <c r="AB396" i="58" s="1"/>
  <c r="F401" i="58"/>
  <c r="AB401" i="58" s="1"/>
  <c r="F405" i="58"/>
  <c r="F406" i="58"/>
  <c r="F408" i="58"/>
  <c r="L408" i="58" s="1"/>
  <c r="M408" i="58" s="1"/>
  <c r="O408" i="58" s="1"/>
  <c r="F409" i="58"/>
  <c r="L409" i="58" s="1"/>
  <c r="M409" i="58" s="1"/>
  <c r="O409" i="58" s="1"/>
  <c r="F410" i="58"/>
  <c r="L410" i="58" s="1"/>
  <c r="M410" i="58" s="1"/>
  <c r="F367" i="58"/>
  <c r="AB367" i="58" s="1"/>
  <c r="H254" i="58"/>
  <c r="L254" i="58" s="1"/>
  <c r="M254" i="58" s="1"/>
  <c r="O254" i="58" s="1"/>
  <c r="H255" i="58"/>
  <c r="H256" i="58"/>
  <c r="H257" i="58"/>
  <c r="H260" i="58"/>
  <c r="H264" i="58"/>
  <c r="L264" i="58" s="1"/>
  <c r="M264" i="58" s="1"/>
  <c r="O264" i="58" s="1"/>
  <c r="H265" i="58"/>
  <c r="L265" i="58" s="1"/>
  <c r="M265" i="58" s="1"/>
  <c r="O265" i="58" s="1"/>
  <c r="H267" i="58"/>
  <c r="H270" i="58"/>
  <c r="H271" i="58"/>
  <c r="H272" i="58"/>
  <c r="H274" i="58"/>
  <c r="H275" i="58"/>
  <c r="L275" i="58" s="1"/>
  <c r="M275" i="58" s="1"/>
  <c r="O275" i="58" s="1"/>
  <c r="H276" i="58"/>
  <c r="L276" i="58" s="1"/>
  <c r="M276" i="58" s="1"/>
  <c r="O276" i="58" s="1"/>
  <c r="H277" i="58"/>
  <c r="H278" i="58"/>
  <c r="H279" i="58"/>
  <c r="H280" i="58"/>
  <c r="H282" i="58"/>
  <c r="H283" i="58"/>
  <c r="L283" i="58" s="1"/>
  <c r="M283" i="58" s="1"/>
  <c r="O283" i="58" s="1"/>
  <c r="H284" i="58"/>
  <c r="H285" i="58"/>
  <c r="H286" i="58"/>
  <c r="H287" i="58"/>
  <c r="H288" i="58"/>
  <c r="H289" i="58"/>
  <c r="H290" i="58"/>
  <c r="H291" i="58"/>
  <c r="H292" i="58"/>
  <c r="H293" i="58"/>
  <c r="H300" i="58"/>
  <c r="H301" i="58"/>
  <c r="H302" i="58"/>
  <c r="H303" i="58"/>
  <c r="H304" i="58"/>
  <c r="H305" i="58"/>
  <c r="H306" i="58"/>
  <c r="L306" i="58" s="1"/>
  <c r="M306" i="58" s="1"/>
  <c r="O306" i="58" s="1"/>
  <c r="H310" i="58"/>
  <c r="H313" i="58"/>
  <c r="H314" i="58"/>
  <c r="L314" i="58" s="1"/>
  <c r="M314" i="58" s="1"/>
  <c r="O314" i="58" s="1"/>
  <c r="H315" i="58"/>
  <c r="L315" i="58" s="1"/>
  <c r="M315" i="58" s="1"/>
  <c r="O315" i="58" s="1"/>
  <c r="H316" i="58"/>
  <c r="L316" i="58" s="1"/>
  <c r="M316" i="58" s="1"/>
  <c r="O316" i="58" s="1"/>
  <c r="H318" i="58"/>
  <c r="H319" i="58"/>
  <c r="H320" i="58"/>
  <c r="H321" i="58"/>
  <c r="H322" i="58"/>
  <c r="H324" i="58"/>
  <c r="H325" i="58"/>
  <c r="H326" i="58"/>
  <c r="H327" i="58"/>
  <c r="H328" i="58"/>
  <c r="H329" i="58"/>
  <c r="H330" i="58"/>
  <c r="H333" i="58"/>
  <c r="H343" i="58"/>
  <c r="H352" i="58"/>
  <c r="H360" i="58"/>
  <c r="H362" i="58"/>
  <c r="H364" i="58"/>
  <c r="H368" i="58"/>
  <c r="H370" i="58"/>
  <c r="H382" i="58"/>
  <c r="H383" i="58"/>
  <c r="H394" i="58"/>
  <c r="H396" i="58"/>
  <c r="H401" i="58"/>
  <c r="H405" i="58"/>
  <c r="L405" i="58" s="1"/>
  <c r="M405" i="58" s="1"/>
  <c r="O405" i="58" s="1"/>
  <c r="H406" i="58"/>
  <c r="L406" i="58" s="1"/>
  <c r="M406" i="58" s="1"/>
  <c r="O406" i="58" s="1"/>
  <c r="H408" i="58"/>
  <c r="H409" i="58"/>
  <c r="H410" i="58"/>
  <c r="H369" i="58"/>
  <c r="H373" i="58"/>
  <c r="H378" i="58"/>
  <c r="H390" i="58"/>
  <c r="H404" i="58"/>
  <c r="H43" i="58"/>
  <c r="H165" i="58"/>
  <c r="H36" i="58"/>
  <c r="H40" i="58"/>
  <c r="H170" i="58"/>
  <c r="H340" i="58"/>
  <c r="H381" i="58"/>
  <c r="H399" i="58"/>
  <c r="H210" i="58"/>
  <c r="H299" i="58"/>
  <c r="H386" i="58"/>
  <c r="H127" i="58"/>
  <c r="H269" i="58"/>
  <c r="H175" i="58"/>
  <c r="H355" i="58"/>
  <c r="H62" i="58"/>
  <c r="H58" i="58"/>
  <c r="H298" i="58"/>
  <c r="H73" i="58"/>
  <c r="H371" i="58"/>
  <c r="H41" i="58"/>
  <c r="H402" i="58"/>
  <c r="H208" i="58"/>
  <c r="H268" i="58"/>
  <c r="H35" i="58"/>
  <c r="H60" i="58"/>
  <c r="H266" i="58"/>
  <c r="H351" i="58"/>
  <c r="H311" i="58"/>
  <c r="H168" i="58"/>
  <c r="H366" i="58"/>
  <c r="H218" i="58"/>
  <c r="H361" i="58"/>
  <c r="H215" i="58"/>
  <c r="H296" i="58"/>
  <c r="H363" i="58"/>
  <c r="H214" i="58"/>
  <c r="H37" i="58"/>
  <c r="H59" i="58"/>
  <c r="H171" i="58"/>
  <c r="H359" i="58"/>
  <c r="H14" i="58"/>
  <c r="H114" i="58"/>
  <c r="H123" i="58"/>
  <c r="H6" i="58"/>
  <c r="H132" i="58"/>
  <c r="H258" i="58"/>
  <c r="H18" i="58"/>
  <c r="H161" i="58"/>
  <c r="H397" i="58"/>
  <c r="H115" i="58"/>
  <c r="H334" i="58"/>
  <c r="H55" i="58"/>
  <c r="H45" i="58"/>
  <c r="H395" i="58"/>
  <c r="H389" i="58"/>
  <c r="H124" i="58"/>
  <c r="H307" i="58"/>
  <c r="H259" i="58"/>
  <c r="H164" i="58"/>
  <c r="H173" i="58"/>
  <c r="H331" i="58"/>
  <c r="H393" i="58"/>
  <c r="H5" i="58"/>
  <c r="L5" i="58" s="1"/>
  <c r="M5" i="58" s="1"/>
  <c r="N5" i="58" s="1"/>
  <c r="O5" i="58" s="1"/>
  <c r="H8" i="58"/>
  <c r="H9" i="58"/>
  <c r="H10" i="58"/>
  <c r="H11" i="58"/>
  <c r="H15" i="58"/>
  <c r="H17" i="58"/>
  <c r="H23" i="58"/>
  <c r="H24" i="58"/>
  <c r="H25" i="58"/>
  <c r="H27" i="58"/>
  <c r="H31" i="58"/>
  <c r="H49" i="58"/>
  <c r="H50" i="58"/>
  <c r="H51" i="58"/>
  <c r="H52" i="58"/>
  <c r="H47" i="58"/>
  <c r="H53" i="58"/>
  <c r="H42" i="58"/>
  <c r="H46" i="58"/>
  <c r="H56" i="58"/>
  <c r="H61" i="58"/>
  <c r="L61" i="58" s="1"/>
  <c r="M61" i="58" s="1"/>
  <c r="H64" i="58"/>
  <c r="H66" i="58"/>
  <c r="H68" i="58"/>
  <c r="H67" i="58"/>
  <c r="H69" i="58"/>
  <c r="H72" i="58"/>
  <c r="H74" i="58"/>
  <c r="H75" i="58"/>
  <c r="H76" i="58"/>
  <c r="H78" i="58"/>
  <c r="H79" i="58"/>
  <c r="L79" i="58" s="1"/>
  <c r="M79" i="58" s="1"/>
  <c r="H80" i="58"/>
  <c r="L80" i="58" s="1"/>
  <c r="M80" i="58" s="1"/>
  <c r="N80" i="58" s="1"/>
  <c r="O80" i="58" s="1"/>
  <c r="H81" i="58"/>
  <c r="H82" i="58"/>
  <c r="H83" i="58"/>
  <c r="H84" i="58"/>
  <c r="H85" i="58"/>
  <c r="H86" i="58"/>
  <c r="H87" i="58"/>
  <c r="H88" i="58"/>
  <c r="H89" i="58"/>
  <c r="H90" i="58"/>
  <c r="H91" i="58"/>
  <c r="H92" i="58"/>
  <c r="H93" i="58"/>
  <c r="H94" i="58"/>
  <c r="H95" i="58"/>
  <c r="H96" i="58"/>
  <c r="H97" i="58"/>
  <c r="H98" i="58"/>
  <c r="H99" i="58"/>
  <c r="H100" i="58"/>
  <c r="H101" i="58"/>
  <c r="H102" i="58"/>
  <c r="H103" i="58"/>
  <c r="H104" i="58"/>
  <c r="H105" i="58"/>
  <c r="H106" i="58"/>
  <c r="H107" i="58"/>
  <c r="H108" i="58"/>
  <c r="H109" i="58"/>
  <c r="H110" i="58"/>
  <c r="H111" i="58"/>
  <c r="H112" i="58"/>
  <c r="H121" i="58"/>
  <c r="H122" i="58"/>
  <c r="H125" i="58"/>
  <c r="H126" i="58"/>
  <c r="H128" i="58"/>
  <c r="H131" i="58"/>
  <c r="H133" i="58"/>
  <c r="H134" i="58"/>
  <c r="H135" i="58"/>
  <c r="H136" i="58"/>
  <c r="H137" i="58"/>
  <c r="H138" i="58"/>
  <c r="H139" i="58"/>
  <c r="H140" i="58"/>
  <c r="H141" i="58"/>
  <c r="H142" i="58"/>
  <c r="H143" i="58"/>
  <c r="H144" i="58"/>
  <c r="H145" i="58"/>
  <c r="H146" i="58"/>
  <c r="H147" i="58"/>
  <c r="H148" i="58"/>
  <c r="H149" i="58"/>
  <c r="H150" i="58"/>
  <c r="H151" i="58"/>
  <c r="H152" i="58"/>
  <c r="H153" i="58"/>
  <c r="H154" i="58"/>
  <c r="H155" i="58"/>
  <c r="H156" i="58"/>
  <c r="H157" i="58"/>
  <c r="H158" i="58"/>
  <c r="H159" i="58"/>
  <c r="H160" i="58"/>
  <c r="H162" i="58"/>
  <c r="H177" i="58"/>
  <c r="H184" i="58"/>
  <c r="H186" i="58"/>
  <c r="H187" i="58"/>
  <c r="H188" i="58"/>
  <c r="H189" i="58"/>
  <c r="H190" i="58"/>
  <c r="H191" i="58"/>
  <c r="H192" i="58"/>
  <c r="H193" i="58"/>
  <c r="H194" i="58"/>
  <c r="H195" i="58"/>
  <c r="H196" i="58"/>
  <c r="H197" i="58"/>
  <c r="H198" i="58"/>
  <c r="H199" i="58"/>
  <c r="H200" i="58"/>
  <c r="H201" i="58"/>
  <c r="H204" i="58"/>
  <c r="H205" i="58"/>
  <c r="H206" i="58"/>
  <c r="H207" i="58"/>
  <c r="H217" i="58"/>
  <c r="H209" i="58"/>
  <c r="H228" i="58"/>
  <c r="H229" i="58"/>
  <c r="H230" i="58"/>
  <c r="H232" i="58"/>
  <c r="L232" i="58" s="1"/>
  <c r="M232" i="58" s="1"/>
  <c r="N232" i="58" s="1"/>
  <c r="O232" i="58" s="1"/>
  <c r="H262" i="58"/>
  <c r="H166" i="58"/>
  <c r="H391" i="58"/>
  <c r="H185" i="58"/>
  <c r="H372" i="58"/>
  <c r="H379" i="58"/>
  <c r="H388" i="58"/>
  <c r="H376" i="58"/>
  <c r="H387" i="58"/>
  <c r="H377" i="58"/>
  <c r="H30" i="58"/>
  <c r="H120" i="58"/>
  <c r="H294" i="58"/>
  <c r="H356" i="58"/>
  <c r="H34" i="58"/>
  <c r="H130" i="58"/>
  <c r="H341" i="58"/>
  <c r="H346" i="58"/>
  <c r="H407" i="58"/>
  <c r="H180" i="58"/>
  <c r="H348" i="58"/>
  <c r="H357" i="58"/>
  <c r="H13" i="58"/>
  <c r="H163" i="58"/>
  <c r="H172" i="58"/>
  <c r="H182" i="58"/>
  <c r="H354" i="58"/>
  <c r="H29" i="58"/>
  <c r="H375" i="58"/>
  <c r="H183" i="58"/>
  <c r="H403" i="58"/>
  <c r="H344" i="58"/>
  <c r="H380" i="58"/>
  <c r="H342" i="58"/>
  <c r="H33" i="58"/>
  <c r="H32" i="58"/>
  <c r="H337" i="58"/>
  <c r="H309" i="58"/>
  <c r="H308" i="58"/>
  <c r="H181" i="58"/>
  <c r="H336" i="58"/>
  <c r="H347" i="58"/>
  <c r="H350" i="58"/>
  <c r="H178" i="58"/>
  <c r="H176" i="58"/>
  <c r="H212" i="58"/>
  <c r="H202" i="58"/>
  <c r="H169" i="58"/>
  <c r="H39" i="58"/>
  <c r="H7" i="58"/>
  <c r="H22" i="58"/>
  <c r="H365" i="58"/>
  <c r="H211" i="58"/>
  <c r="H38" i="58"/>
  <c r="H392" i="58"/>
  <c r="H12" i="58"/>
  <c r="H323" i="58"/>
  <c r="H384" i="58"/>
  <c r="H129" i="58"/>
  <c r="H261" i="58"/>
  <c r="H20" i="58"/>
  <c r="H65" i="58"/>
  <c r="H203" i="58"/>
  <c r="H398" i="58"/>
  <c r="H332" i="58"/>
  <c r="H338" i="58"/>
  <c r="H345" i="58"/>
  <c r="H400" i="58"/>
  <c r="H26" i="58"/>
  <c r="H119" i="58"/>
  <c r="H77" i="58"/>
  <c r="H335" i="58"/>
  <c r="H358" i="58"/>
  <c r="H167" i="58"/>
  <c r="H21" i="58"/>
  <c r="H19" i="58"/>
  <c r="H385" i="58"/>
  <c r="H54" i="58"/>
  <c r="H117" i="58"/>
  <c r="H374" i="58"/>
  <c r="H219" i="58"/>
  <c r="H71" i="58"/>
  <c r="H44" i="58"/>
  <c r="H63" i="58"/>
  <c r="H70" i="58"/>
  <c r="H179" i="58"/>
  <c r="H297" i="58"/>
  <c r="H113" i="58"/>
  <c r="H116" i="58"/>
  <c r="H349" i="58"/>
  <c r="H263" i="58"/>
  <c r="H16" i="58"/>
  <c r="H295" i="58"/>
  <c r="H118" i="58"/>
  <c r="H317" i="58"/>
  <c r="H273" i="58"/>
  <c r="H213" i="58"/>
  <c r="H174" i="58"/>
  <c r="H312" i="58"/>
  <c r="H353" i="58"/>
  <c r="H28" i="58"/>
  <c r="H216" i="58"/>
  <c r="G32" i="58"/>
  <c r="G30" i="58"/>
  <c r="H233" i="58"/>
  <c r="L233" i="58" s="1"/>
  <c r="M233" i="58" s="1"/>
  <c r="H234" i="58"/>
  <c r="L234" i="58" s="1"/>
  <c r="M234" i="58" s="1"/>
  <c r="H235" i="58"/>
  <c r="L235" i="58" s="1"/>
  <c r="M235" i="58" s="1"/>
  <c r="H236" i="58"/>
  <c r="L236" i="58" s="1"/>
  <c r="M236" i="58" s="1"/>
  <c r="H237" i="58"/>
  <c r="L237" i="58" s="1"/>
  <c r="M237" i="58" s="1"/>
  <c r="H238" i="58"/>
  <c r="L238" i="58" s="1"/>
  <c r="M238" i="58" s="1"/>
  <c r="H239" i="58"/>
  <c r="L239" i="58" s="1"/>
  <c r="M239" i="58" s="1"/>
  <c r="H240" i="58"/>
  <c r="L240" i="58" s="1"/>
  <c r="M240" i="58" s="1"/>
  <c r="H241" i="58"/>
  <c r="L241" i="58" s="1"/>
  <c r="M241" i="58" s="1"/>
  <c r="H242" i="58"/>
  <c r="L242" i="58" s="1"/>
  <c r="M242" i="58" s="1"/>
  <c r="H243" i="58"/>
  <c r="L243" i="58" s="1"/>
  <c r="M243" i="58" s="1"/>
  <c r="H244" i="58"/>
  <c r="L244" i="58" s="1"/>
  <c r="M244" i="58" s="1"/>
  <c r="H245" i="58"/>
  <c r="L245" i="58" s="1"/>
  <c r="M245" i="58" s="1"/>
  <c r="H246" i="58"/>
  <c r="L246" i="58" s="1"/>
  <c r="M246" i="58" s="1"/>
  <c r="H247" i="58"/>
  <c r="L247" i="58" s="1"/>
  <c r="M247" i="58" s="1"/>
  <c r="H248" i="58"/>
  <c r="L248" i="58" s="1"/>
  <c r="M248" i="58" s="1"/>
  <c r="H249" i="58"/>
  <c r="L249" i="58" s="1"/>
  <c r="M249" i="58" s="1"/>
  <c r="H250" i="58"/>
  <c r="L250" i="58" s="1"/>
  <c r="M250" i="58" s="1"/>
  <c r="H251" i="58"/>
  <c r="L251" i="58" s="1"/>
  <c r="M251" i="58" s="1"/>
  <c r="N251" i="58" s="1"/>
  <c r="H252" i="58"/>
  <c r="L252" i="58" s="1"/>
  <c r="M252" i="58" s="1"/>
  <c r="H253" i="58"/>
  <c r="L253" i="58" s="1"/>
  <c r="M253" i="58" s="1"/>
  <c r="G1372" i="61"/>
  <c r="G112" i="58" s="1"/>
  <c r="G1364" i="61"/>
  <c r="G1362" i="61"/>
  <c r="G38" i="58" s="1"/>
  <c r="G1317" i="61"/>
  <c r="G12" i="58" s="1"/>
  <c r="G1309" i="61"/>
  <c r="G262" i="58" s="1"/>
  <c r="G1301" i="61"/>
  <c r="G37" i="58" s="1"/>
  <c r="G1297" i="61"/>
  <c r="G1289" i="61"/>
  <c r="G1284" i="61"/>
  <c r="G1268" i="61"/>
  <c r="G36" i="58" s="1"/>
  <c r="G1267" i="61"/>
  <c r="G35" i="58" s="1"/>
  <c r="G84" i="58"/>
  <c r="G83" i="58"/>
  <c r="G872" i="61"/>
  <c r="G871" i="61"/>
  <c r="G870" i="61"/>
  <c r="G867" i="61"/>
  <c r="G767" i="61"/>
  <c r="G110" i="58" s="1"/>
  <c r="G644" i="61"/>
  <c r="G286" i="58" s="1"/>
  <c r="G408" i="61"/>
  <c r="G126" i="58" s="1"/>
  <c r="G407" i="61"/>
  <c r="G381" i="61"/>
  <c r="G380" i="61"/>
  <c r="G189" i="58" s="1"/>
  <c r="G83" i="61"/>
  <c r="G205" i="58" s="1"/>
  <c r="G81" i="61"/>
  <c r="Y265" i="58" l="1"/>
  <c r="T265" i="58"/>
  <c r="Y112" i="58"/>
  <c r="T112" i="58"/>
  <c r="Y389" i="58"/>
  <c r="T389" i="58"/>
  <c r="Y332" i="58"/>
  <c r="T332" i="58"/>
  <c r="Y367" i="58"/>
  <c r="T367" i="58"/>
  <c r="Y376" i="58"/>
  <c r="T376" i="58"/>
  <c r="Y386" i="58"/>
  <c r="T386" i="58"/>
  <c r="Y368" i="58"/>
  <c r="T368" i="58"/>
  <c r="Y316" i="58"/>
  <c r="T316" i="58"/>
  <c r="Y276" i="58"/>
  <c r="T276" i="58"/>
  <c r="T264" i="58"/>
  <c r="Y264" i="58"/>
  <c r="Y359" i="58"/>
  <c r="T359" i="58"/>
  <c r="Y358" i="58"/>
  <c r="T358" i="58"/>
  <c r="Y32" i="58"/>
  <c r="T32" i="58"/>
  <c r="Y351" i="58"/>
  <c r="T351" i="58"/>
  <c r="Y232" i="58"/>
  <c r="T232" i="58"/>
  <c r="Y5" i="58"/>
  <c r="T5" i="58"/>
  <c r="Y406" i="58"/>
  <c r="T406" i="58"/>
  <c r="T315" i="58"/>
  <c r="Y315" i="58"/>
  <c r="Y306" i="58"/>
  <c r="T306" i="58"/>
  <c r="Y254" i="58"/>
  <c r="T254" i="58"/>
  <c r="Y345" i="58"/>
  <c r="T345" i="58"/>
  <c r="Y348" i="58"/>
  <c r="T348" i="58"/>
  <c r="Y378" i="58"/>
  <c r="T378" i="58"/>
  <c r="Y394" i="58"/>
  <c r="T394" i="58"/>
  <c r="T405" i="58"/>
  <c r="Y405" i="58"/>
  <c r="T314" i="58"/>
  <c r="Y314" i="58"/>
  <c r="Y283" i="58"/>
  <c r="T283" i="58"/>
  <c r="Y366" i="58"/>
  <c r="T366" i="58"/>
  <c r="Y34" i="58"/>
  <c r="T34" i="58"/>
  <c r="Y377" i="58"/>
  <c r="T377" i="58"/>
  <c r="Y349" i="58"/>
  <c r="T349" i="58"/>
  <c r="N340" i="58"/>
  <c r="O340" i="58"/>
  <c r="N339" i="58"/>
  <c r="O339" i="58"/>
  <c r="AG401" i="58"/>
  <c r="AD401" i="58"/>
  <c r="AI401" i="58" s="1"/>
  <c r="AG184" i="58"/>
  <c r="AD184" i="58"/>
  <c r="AI184" i="58" s="1"/>
  <c r="AC184" i="58"/>
  <c r="AH184" i="58" s="1"/>
  <c r="AG331" i="58"/>
  <c r="AD331" i="58"/>
  <c r="AI331" i="58" s="1"/>
  <c r="AC331" i="58"/>
  <c r="AH331" i="58" s="1"/>
  <c r="AG395" i="58"/>
  <c r="AD395" i="58"/>
  <c r="AI395" i="58" s="1"/>
  <c r="AG18" i="58"/>
  <c r="AC18" i="58"/>
  <c r="AH18" i="58" s="1"/>
  <c r="AD18" i="58"/>
  <c r="AI18" i="58" s="1"/>
  <c r="AC37" i="58"/>
  <c r="AG37" i="58"/>
  <c r="AD268" i="58"/>
  <c r="AI268" i="58" s="1"/>
  <c r="AG268" i="58"/>
  <c r="AC268" i="58"/>
  <c r="AH268" i="58" s="1"/>
  <c r="AD73" i="58"/>
  <c r="AI73" i="58" s="1"/>
  <c r="AG73" i="58"/>
  <c r="AC73" i="58"/>
  <c r="AH73" i="58" s="1"/>
  <c r="AG355" i="58"/>
  <c r="AD355" i="58"/>
  <c r="AI355" i="58" s="1"/>
  <c r="AG386" i="58"/>
  <c r="AD386" i="58"/>
  <c r="AI386" i="58" s="1"/>
  <c r="AG340" i="58"/>
  <c r="AD340" i="58"/>
  <c r="AI340" i="58" s="1"/>
  <c r="AC340" i="58"/>
  <c r="AH340" i="58" s="1"/>
  <c r="AD165" i="58"/>
  <c r="AI165" i="58" s="1"/>
  <c r="AC165" i="58"/>
  <c r="AH165" i="58" s="1"/>
  <c r="AG165" i="58"/>
  <c r="AG378" i="58"/>
  <c r="AD378" i="58"/>
  <c r="AI378" i="58" s="1"/>
  <c r="AG263" i="58"/>
  <c r="AD263" i="58"/>
  <c r="AI263" i="58" s="1"/>
  <c r="AC263" i="58"/>
  <c r="AH263" i="58" s="1"/>
  <c r="AG179" i="58"/>
  <c r="AD179" i="58"/>
  <c r="AI179" i="58" s="1"/>
  <c r="AC179" i="58"/>
  <c r="AH179" i="58" s="1"/>
  <c r="AC71" i="58"/>
  <c r="AH71" i="58" s="1"/>
  <c r="AG71" i="58"/>
  <c r="AD71" i="58"/>
  <c r="AI71" i="58" s="1"/>
  <c r="AC22" i="58"/>
  <c r="AH22" i="58" s="1"/>
  <c r="AG22" i="58"/>
  <c r="AD22" i="58"/>
  <c r="AI22" i="58" s="1"/>
  <c r="AG407" i="58"/>
  <c r="AC407" i="58"/>
  <c r="AH407" i="58" s="1"/>
  <c r="AD407" i="58"/>
  <c r="AI407" i="58" s="1"/>
  <c r="AD398" i="58"/>
  <c r="AI398" i="58" s="1"/>
  <c r="AG398" i="58"/>
  <c r="AD349" i="58"/>
  <c r="AI349" i="58" s="1"/>
  <c r="AG349" i="58"/>
  <c r="AG363" i="58"/>
  <c r="AD363" i="58"/>
  <c r="AI363" i="58" s="1"/>
  <c r="AG396" i="58"/>
  <c r="AD396" i="58"/>
  <c r="AI396" i="58" s="1"/>
  <c r="AD352" i="58"/>
  <c r="AI352" i="58" s="1"/>
  <c r="AG352" i="58"/>
  <c r="AD260" i="58"/>
  <c r="AI260" i="58" s="1"/>
  <c r="AC260" i="58"/>
  <c r="AH260" i="58" s="1"/>
  <c r="AG260" i="58"/>
  <c r="AG177" i="58"/>
  <c r="AD177" i="58"/>
  <c r="AI177" i="58" s="1"/>
  <c r="AC177" i="58"/>
  <c r="AH177" i="58" s="1"/>
  <c r="AG46" i="58"/>
  <c r="AC46" i="58"/>
  <c r="AD173" i="58"/>
  <c r="AI173" i="58" s="1"/>
  <c r="AC173" i="58"/>
  <c r="AH173" i="58" s="1"/>
  <c r="AG173" i="58"/>
  <c r="AD171" i="58"/>
  <c r="AI171" i="58" s="1"/>
  <c r="AG171" i="58"/>
  <c r="AC171" i="58"/>
  <c r="AH171" i="58" s="1"/>
  <c r="AG214" i="58"/>
  <c r="AD214" i="58"/>
  <c r="AI214" i="58" s="1"/>
  <c r="AC214" i="58"/>
  <c r="AH214" i="58" s="1"/>
  <c r="AC266" i="58"/>
  <c r="AH266" i="58" s="1"/>
  <c r="AG266" i="58"/>
  <c r="AD266" i="58"/>
  <c r="AI266" i="58" s="1"/>
  <c r="AG208" i="58"/>
  <c r="AC208" i="58"/>
  <c r="AH208" i="58" s="1"/>
  <c r="AD208" i="58"/>
  <c r="AI208" i="58" s="1"/>
  <c r="AG298" i="58"/>
  <c r="AD298" i="58"/>
  <c r="AI298" i="58" s="1"/>
  <c r="AC298" i="58"/>
  <c r="AH298" i="58" s="1"/>
  <c r="AD175" i="58"/>
  <c r="AI175" i="58" s="1"/>
  <c r="AG175" i="58"/>
  <c r="AC175" i="58"/>
  <c r="AH175" i="58" s="1"/>
  <c r="AG299" i="58"/>
  <c r="AD299" i="58"/>
  <c r="AI299" i="58" s="1"/>
  <c r="AC299" i="58"/>
  <c r="AH299" i="58" s="1"/>
  <c r="AG170" i="58"/>
  <c r="AD170" i="58"/>
  <c r="AI170" i="58" s="1"/>
  <c r="AC170" i="58"/>
  <c r="AH170" i="58" s="1"/>
  <c r="AG43" i="58"/>
  <c r="AD43" i="58"/>
  <c r="AI43" i="58" s="1"/>
  <c r="AC43" i="58"/>
  <c r="AH43" i="58" s="1"/>
  <c r="AC216" i="58"/>
  <c r="AG216" i="58"/>
  <c r="AG174" i="58"/>
  <c r="AD174" i="58"/>
  <c r="AI174" i="58" s="1"/>
  <c r="AC174" i="58"/>
  <c r="AH174" i="58" s="1"/>
  <c r="AG118" i="58"/>
  <c r="AD118" i="58"/>
  <c r="AI118" i="58" s="1"/>
  <c r="AC118" i="58"/>
  <c r="AH118" i="58" s="1"/>
  <c r="AG116" i="58"/>
  <c r="AC116" i="58"/>
  <c r="AH116" i="58" s="1"/>
  <c r="AD116" i="58"/>
  <c r="AI116" i="58" s="1"/>
  <c r="AG70" i="58"/>
  <c r="AC70" i="58"/>
  <c r="AH70" i="58" s="1"/>
  <c r="AD70" i="58"/>
  <c r="AI70" i="58" s="1"/>
  <c r="AD19" i="58"/>
  <c r="AI19" i="58" s="1"/>
  <c r="AG19" i="58"/>
  <c r="AC19" i="58"/>
  <c r="AH19" i="58" s="1"/>
  <c r="AD335" i="58"/>
  <c r="AI335" i="58" s="1"/>
  <c r="AG335" i="58"/>
  <c r="AC65" i="58"/>
  <c r="AH65" i="58" s="1"/>
  <c r="AG65" i="58"/>
  <c r="AD65" i="58"/>
  <c r="AI65" i="58" s="1"/>
  <c r="AC38" i="58"/>
  <c r="AG38" i="58"/>
  <c r="AG212" i="58"/>
  <c r="AD212" i="58"/>
  <c r="AI212" i="58" s="1"/>
  <c r="AC212" i="58"/>
  <c r="AH212" i="58" s="1"/>
  <c r="AG183" i="58"/>
  <c r="AD183" i="58"/>
  <c r="AI183" i="58" s="1"/>
  <c r="AC183" i="58"/>
  <c r="AH183" i="58" s="1"/>
  <c r="AG182" i="58"/>
  <c r="AC182" i="58"/>
  <c r="AD376" i="58"/>
  <c r="AI376" i="58" s="1"/>
  <c r="AG376" i="58"/>
  <c r="AG166" i="58"/>
  <c r="AD166" i="58"/>
  <c r="AI166" i="58" s="1"/>
  <c r="AC166" i="58"/>
  <c r="AH166" i="58" s="1"/>
  <c r="AG341" i="58"/>
  <c r="AD341" i="58"/>
  <c r="AI341" i="58" s="1"/>
  <c r="AG388" i="58"/>
  <c r="AD388" i="58"/>
  <c r="AI388" i="58" s="1"/>
  <c r="AD367" i="58"/>
  <c r="AI367" i="58" s="1"/>
  <c r="AG367" i="58"/>
  <c r="AD394" i="58"/>
  <c r="AI394" i="58" s="1"/>
  <c r="AG394" i="58"/>
  <c r="AG364" i="58"/>
  <c r="AD364" i="58"/>
  <c r="AI364" i="58" s="1"/>
  <c r="AG267" i="58"/>
  <c r="AD267" i="58"/>
  <c r="AI267" i="58" s="1"/>
  <c r="AC267" i="58"/>
  <c r="AH267" i="58" s="1"/>
  <c r="AC209" i="58"/>
  <c r="AH209" i="58" s="1"/>
  <c r="AG209" i="58"/>
  <c r="AD209" i="58"/>
  <c r="AI209" i="58" s="1"/>
  <c r="AD162" i="58"/>
  <c r="AI162" i="58" s="1"/>
  <c r="AC162" i="58"/>
  <c r="AH162" i="58" s="1"/>
  <c r="AG162" i="58"/>
  <c r="AG76" i="58"/>
  <c r="AD76" i="58"/>
  <c r="AI76" i="58" s="1"/>
  <c r="AC76" i="58"/>
  <c r="AH76" i="58" s="1"/>
  <c r="AG164" i="58"/>
  <c r="AD164" i="58"/>
  <c r="AI164" i="58" s="1"/>
  <c r="AC164" i="58"/>
  <c r="AH164" i="58" s="1"/>
  <c r="AG45" i="58"/>
  <c r="AD45" i="58"/>
  <c r="AI45" i="58" s="1"/>
  <c r="AC45" i="58"/>
  <c r="AH45" i="58" s="1"/>
  <c r="AD397" i="58"/>
  <c r="AI397" i="58" s="1"/>
  <c r="AG397" i="58"/>
  <c r="AD114" i="58"/>
  <c r="AI114" i="58" s="1"/>
  <c r="AC114" i="58"/>
  <c r="AH114" i="58" s="1"/>
  <c r="AG114" i="58"/>
  <c r="AD296" i="58"/>
  <c r="AI296" i="58" s="1"/>
  <c r="AC296" i="58"/>
  <c r="AH296" i="58" s="1"/>
  <c r="AG296" i="58"/>
  <c r="AG269" i="58"/>
  <c r="AD269" i="58"/>
  <c r="AI269" i="58" s="1"/>
  <c r="AC269" i="58"/>
  <c r="AH269" i="58" s="1"/>
  <c r="AC210" i="58"/>
  <c r="AH210" i="58" s="1"/>
  <c r="AG210" i="58"/>
  <c r="AD210" i="58"/>
  <c r="AI210" i="58" s="1"/>
  <c r="AD40" i="58"/>
  <c r="AI40" i="58" s="1"/>
  <c r="AG40" i="58"/>
  <c r="AC40" i="58"/>
  <c r="AH40" i="58" s="1"/>
  <c r="AD404" i="58"/>
  <c r="AI404" i="58" s="1"/>
  <c r="AG404" i="58"/>
  <c r="AG369" i="58"/>
  <c r="AD369" i="58"/>
  <c r="AI369" i="58" s="1"/>
  <c r="AD295" i="58"/>
  <c r="AI295" i="58" s="1"/>
  <c r="AG295" i="58"/>
  <c r="AC295" i="58"/>
  <c r="AH295" i="58" s="1"/>
  <c r="AD113" i="58"/>
  <c r="AI113" i="58" s="1"/>
  <c r="AC113" i="58"/>
  <c r="AH113" i="58" s="1"/>
  <c r="AG113" i="58"/>
  <c r="AG63" i="58"/>
  <c r="AD63" i="58"/>
  <c r="AI63" i="58" s="1"/>
  <c r="AC63" i="58"/>
  <c r="AH63" i="58" s="1"/>
  <c r="AG117" i="58"/>
  <c r="AD117" i="58"/>
  <c r="AI117" i="58" s="1"/>
  <c r="AC117" i="58"/>
  <c r="AH117" i="58" s="1"/>
  <c r="AD21" i="58"/>
  <c r="AI21" i="58" s="1"/>
  <c r="AC21" i="58"/>
  <c r="AH21" i="58" s="1"/>
  <c r="AG21" i="58"/>
  <c r="AG77" i="58"/>
  <c r="AD77" i="58"/>
  <c r="AI77" i="58" s="1"/>
  <c r="AC77" i="58"/>
  <c r="AH77" i="58" s="1"/>
  <c r="AG20" i="58"/>
  <c r="AC20" i="58"/>
  <c r="AH20" i="58" s="1"/>
  <c r="AD20" i="58"/>
  <c r="AI20" i="58" s="1"/>
  <c r="AG323" i="58"/>
  <c r="AD323" i="58"/>
  <c r="AI323" i="58" s="1"/>
  <c r="AC323" i="58"/>
  <c r="AH323" i="58" s="1"/>
  <c r="AG211" i="58"/>
  <c r="AD211" i="58"/>
  <c r="AI211" i="58" s="1"/>
  <c r="AC211" i="58"/>
  <c r="AH211" i="58" s="1"/>
  <c r="AG39" i="58"/>
  <c r="AD39" i="58"/>
  <c r="AI39" i="58" s="1"/>
  <c r="AC39" i="58"/>
  <c r="AH39" i="58" s="1"/>
  <c r="AG176" i="58"/>
  <c r="AD176" i="58"/>
  <c r="AI176" i="58" s="1"/>
  <c r="AC176" i="58"/>
  <c r="AH176" i="58" s="1"/>
  <c r="AD336" i="58"/>
  <c r="AI336" i="58" s="1"/>
  <c r="AG336" i="58"/>
  <c r="AG172" i="58"/>
  <c r="AC172" i="58"/>
  <c r="AH172" i="58" s="1"/>
  <c r="AD172" i="58"/>
  <c r="AI172" i="58" s="1"/>
  <c r="AG120" i="58"/>
  <c r="AD120" i="58"/>
  <c r="AI120" i="58" s="1"/>
  <c r="AC120" i="58"/>
  <c r="AH120" i="58" s="1"/>
  <c r="AG372" i="58"/>
  <c r="AD372" i="58"/>
  <c r="AI372" i="58" s="1"/>
  <c r="AG339" i="58"/>
  <c r="AD339" i="58"/>
  <c r="AI339" i="58" s="1"/>
  <c r="AC339" i="58"/>
  <c r="AH339" i="58" s="1"/>
  <c r="AD368" i="58"/>
  <c r="AI368" i="58" s="1"/>
  <c r="AG368" i="58"/>
  <c r="AG400" i="58"/>
  <c r="AD400" i="58"/>
  <c r="AI400" i="58" s="1"/>
  <c r="AG351" i="58"/>
  <c r="AD351" i="58"/>
  <c r="AI351" i="58" s="1"/>
  <c r="AG381" i="58"/>
  <c r="AD381" i="58"/>
  <c r="AI381" i="58" s="1"/>
  <c r="AD217" i="58"/>
  <c r="AI217" i="58" s="1"/>
  <c r="AC217" i="58"/>
  <c r="AH217" i="58" s="1"/>
  <c r="AG217" i="58"/>
  <c r="AG393" i="58"/>
  <c r="AD393" i="58"/>
  <c r="AI393" i="58" s="1"/>
  <c r="AG259" i="58"/>
  <c r="AC259" i="58"/>
  <c r="AH259" i="58" s="1"/>
  <c r="AD259" i="58"/>
  <c r="AI259" i="58" s="1"/>
  <c r="AG161" i="58"/>
  <c r="AC161" i="58"/>
  <c r="AH161" i="58" s="1"/>
  <c r="AD161" i="58"/>
  <c r="AI161" i="58" s="1"/>
  <c r="AD14" i="58"/>
  <c r="AI14" i="58" s="1"/>
  <c r="AG14" i="58"/>
  <c r="AC14" i="58"/>
  <c r="AH14" i="58" s="1"/>
  <c r="AG215" i="58"/>
  <c r="AD215" i="58"/>
  <c r="AI215" i="58" s="1"/>
  <c r="AC215" i="58"/>
  <c r="AH215" i="58" s="1"/>
  <c r="AG168" i="58"/>
  <c r="AC168" i="58"/>
  <c r="AH168" i="58" s="1"/>
  <c r="AD168" i="58"/>
  <c r="AI168" i="58" s="1"/>
  <c r="AG35" i="58"/>
  <c r="AC35" i="58"/>
  <c r="AG62" i="58"/>
  <c r="AD62" i="58"/>
  <c r="AI62" i="58" s="1"/>
  <c r="AC62" i="58"/>
  <c r="AH62" i="58" s="1"/>
  <c r="AG399" i="58"/>
  <c r="AD399" i="58"/>
  <c r="AI399" i="58" s="1"/>
  <c r="AG36" i="58"/>
  <c r="AC36" i="58"/>
  <c r="AG262" i="58"/>
  <c r="AC262" i="58"/>
  <c r="AD353" i="58"/>
  <c r="AI353" i="58" s="1"/>
  <c r="AG353" i="58"/>
  <c r="AG273" i="58"/>
  <c r="AC273" i="58"/>
  <c r="AH273" i="58" s="1"/>
  <c r="AD273" i="58"/>
  <c r="AI273" i="58" s="1"/>
  <c r="AG16" i="58"/>
  <c r="AD16" i="58"/>
  <c r="AI16" i="58" s="1"/>
  <c r="AC16" i="58"/>
  <c r="AH16" i="58" s="1"/>
  <c r="AD297" i="58"/>
  <c r="AI297" i="58" s="1"/>
  <c r="AG297" i="58"/>
  <c r="AC297" i="58"/>
  <c r="AH297" i="58" s="1"/>
  <c r="AG44" i="58"/>
  <c r="AD44" i="58"/>
  <c r="AI44" i="58" s="1"/>
  <c r="AC44" i="58"/>
  <c r="AH44" i="58" s="1"/>
  <c r="AC167" i="58"/>
  <c r="AH167" i="58" s="1"/>
  <c r="AG167" i="58"/>
  <c r="AD167" i="58"/>
  <c r="AI167" i="58" s="1"/>
  <c r="AD119" i="58"/>
  <c r="AI119" i="58" s="1"/>
  <c r="AC119" i="58"/>
  <c r="AH119" i="58" s="1"/>
  <c r="AG119" i="58"/>
  <c r="AG261" i="58"/>
  <c r="AD261" i="58"/>
  <c r="AI261" i="58" s="1"/>
  <c r="AC261" i="58"/>
  <c r="AH261" i="58" s="1"/>
  <c r="AG12" i="58"/>
  <c r="AC12" i="58"/>
  <c r="AG169" i="58"/>
  <c r="AD169" i="58"/>
  <c r="AI169" i="58" s="1"/>
  <c r="AC169" i="58"/>
  <c r="AH169" i="58" s="1"/>
  <c r="AD178" i="58"/>
  <c r="AI178" i="58" s="1"/>
  <c r="AG178" i="58"/>
  <c r="AC178" i="58"/>
  <c r="AH178" i="58" s="1"/>
  <c r="AC181" i="58"/>
  <c r="AH181" i="58" s="1"/>
  <c r="AG181" i="58"/>
  <c r="AD181" i="58"/>
  <c r="AI181" i="58" s="1"/>
  <c r="AG342" i="58"/>
  <c r="AD342" i="58"/>
  <c r="AI342" i="58" s="1"/>
  <c r="AG163" i="58"/>
  <c r="AD163" i="58"/>
  <c r="AI163" i="58" s="1"/>
  <c r="AC163" i="58"/>
  <c r="AH163" i="58" s="1"/>
  <c r="AG180" i="58"/>
  <c r="AC180" i="58"/>
  <c r="AH180" i="58" s="1"/>
  <c r="AD180" i="58"/>
  <c r="AI180" i="58" s="1"/>
  <c r="AG34" i="58"/>
  <c r="AC34" i="58"/>
  <c r="AH34" i="58" s="1"/>
  <c r="AD34" i="58"/>
  <c r="AI34" i="58" s="1"/>
  <c r="AG377" i="58"/>
  <c r="AD377" i="58"/>
  <c r="AI377" i="58" s="1"/>
  <c r="AD403" i="58"/>
  <c r="AI403" i="58" s="1"/>
  <c r="AG403" i="58"/>
  <c r="AG379" i="58"/>
  <c r="AD379" i="58"/>
  <c r="AI379" i="58" s="1"/>
  <c r="W410" i="58"/>
  <c r="R410" i="58"/>
  <c r="AB410" i="58" s="1"/>
  <c r="Y80" i="58"/>
  <c r="T80" i="58"/>
  <c r="AG281" i="58"/>
  <c r="AB281" i="58"/>
  <c r="T275" i="58"/>
  <c r="Y275" i="58"/>
  <c r="O253" i="58"/>
  <c r="W253" i="58"/>
  <c r="R253" i="58"/>
  <c r="O249" i="58"/>
  <c r="W249" i="58"/>
  <c r="R249" i="58"/>
  <c r="W241" i="58"/>
  <c r="R241" i="58"/>
  <c r="O237" i="58"/>
  <c r="W237" i="58"/>
  <c r="R237" i="58"/>
  <c r="W233" i="58"/>
  <c r="R233" i="58"/>
  <c r="W80" i="58"/>
  <c r="R80" i="58"/>
  <c r="N316" i="58"/>
  <c r="W316" i="58"/>
  <c r="R316" i="58"/>
  <c r="N276" i="58"/>
  <c r="W276" i="58"/>
  <c r="R276" i="58"/>
  <c r="N330" i="58"/>
  <c r="W330" i="58"/>
  <c r="AG330" i="58" s="1"/>
  <c r="R330" i="58"/>
  <c r="W321" i="58"/>
  <c r="R321" i="58"/>
  <c r="N310" i="58"/>
  <c r="W310" i="58"/>
  <c r="AG310" i="58" s="1"/>
  <c r="R310" i="58"/>
  <c r="W293" i="58"/>
  <c r="R293" i="58"/>
  <c r="N285" i="58"/>
  <c r="W285" i="58"/>
  <c r="R285" i="58"/>
  <c r="N229" i="58"/>
  <c r="W229" i="58"/>
  <c r="AG229" i="58" s="1"/>
  <c r="R229" i="58"/>
  <c r="W201" i="58"/>
  <c r="R201" i="58"/>
  <c r="N193" i="58"/>
  <c r="W193" i="58"/>
  <c r="R193" i="58"/>
  <c r="N159" i="58"/>
  <c r="W159" i="58"/>
  <c r="AG159" i="58" s="1"/>
  <c r="R159" i="58"/>
  <c r="N155" i="58"/>
  <c r="W155" i="58"/>
  <c r="AG155" i="58" s="1"/>
  <c r="R155" i="58"/>
  <c r="N147" i="58"/>
  <c r="W147" i="58"/>
  <c r="AG147" i="58" s="1"/>
  <c r="R147" i="58"/>
  <c r="N139" i="58"/>
  <c r="W139" i="58"/>
  <c r="AG139" i="58" s="1"/>
  <c r="R139" i="58"/>
  <c r="N125" i="58"/>
  <c r="W125" i="58"/>
  <c r="AG125" i="58" s="1"/>
  <c r="R125" i="58"/>
  <c r="N107" i="58"/>
  <c r="W107" i="58"/>
  <c r="AG107" i="58" s="1"/>
  <c r="R107" i="58"/>
  <c r="N99" i="58"/>
  <c r="W99" i="58"/>
  <c r="AG99" i="58" s="1"/>
  <c r="R99" i="58"/>
  <c r="W91" i="58"/>
  <c r="R91" i="58"/>
  <c r="N56" i="58"/>
  <c r="W56" i="58"/>
  <c r="AG56" i="58" s="1"/>
  <c r="R56" i="58"/>
  <c r="W252" i="58"/>
  <c r="R252" i="58"/>
  <c r="O248" i="58"/>
  <c r="W248" i="58"/>
  <c r="R248" i="58"/>
  <c r="O244" i="58"/>
  <c r="W244" i="58"/>
  <c r="R244" i="58"/>
  <c r="W240" i="58"/>
  <c r="R240" i="58"/>
  <c r="O236" i="58"/>
  <c r="W236" i="58"/>
  <c r="R236" i="58"/>
  <c r="W232" i="58"/>
  <c r="R232" i="58"/>
  <c r="N79" i="58"/>
  <c r="W79" i="58"/>
  <c r="R79" i="58"/>
  <c r="W5" i="58"/>
  <c r="R5" i="58"/>
  <c r="N406" i="58"/>
  <c r="W406" i="58"/>
  <c r="R406" i="58"/>
  <c r="N315" i="58"/>
  <c r="W315" i="58"/>
  <c r="R315" i="58"/>
  <c r="N306" i="58"/>
  <c r="W306" i="58"/>
  <c r="R306" i="58"/>
  <c r="N275" i="58"/>
  <c r="W275" i="58"/>
  <c r="R275" i="58"/>
  <c r="W254" i="58"/>
  <c r="R254" i="58"/>
  <c r="W408" i="58"/>
  <c r="R408" i="58"/>
  <c r="W370" i="58"/>
  <c r="R370" i="58"/>
  <c r="N329" i="58"/>
  <c r="W329" i="58"/>
  <c r="AG329" i="58" s="1"/>
  <c r="R329" i="58"/>
  <c r="N325" i="58"/>
  <c r="W325" i="58"/>
  <c r="AG325" i="58" s="1"/>
  <c r="R325" i="58"/>
  <c r="W320" i="58"/>
  <c r="R320" i="58"/>
  <c r="N302" i="58"/>
  <c r="W302" i="58"/>
  <c r="AG302" i="58" s="1"/>
  <c r="R302" i="58"/>
  <c r="N292" i="58"/>
  <c r="W292" i="58"/>
  <c r="AG292" i="58" s="1"/>
  <c r="R292" i="58"/>
  <c r="N288" i="58"/>
  <c r="W288" i="58"/>
  <c r="R288" i="58"/>
  <c r="N284" i="58"/>
  <c r="W284" i="58"/>
  <c r="AG284" i="58" s="1"/>
  <c r="R284" i="58"/>
  <c r="N279" i="58"/>
  <c r="W279" i="58"/>
  <c r="AG279" i="58" s="1"/>
  <c r="R279" i="58"/>
  <c r="N270" i="58"/>
  <c r="W270" i="58"/>
  <c r="AG270" i="58" s="1"/>
  <c r="R270" i="58"/>
  <c r="W228" i="58"/>
  <c r="R228" i="58"/>
  <c r="N206" i="58"/>
  <c r="W206" i="58"/>
  <c r="R206" i="58"/>
  <c r="N200" i="58"/>
  <c r="W200" i="58"/>
  <c r="AG200" i="58" s="1"/>
  <c r="R200" i="58"/>
  <c r="O196" i="58"/>
  <c r="W196" i="58"/>
  <c r="R196" i="58"/>
  <c r="N192" i="58"/>
  <c r="W192" i="58"/>
  <c r="R192" i="58"/>
  <c r="N158" i="58"/>
  <c r="W158" i="58"/>
  <c r="AG158" i="58" s="1"/>
  <c r="R158" i="58"/>
  <c r="N154" i="58"/>
  <c r="W154" i="58"/>
  <c r="AG154" i="58" s="1"/>
  <c r="R154" i="58"/>
  <c r="N150" i="58"/>
  <c r="W150" i="58"/>
  <c r="R150" i="58"/>
  <c r="N146" i="58"/>
  <c r="W146" i="58"/>
  <c r="AG146" i="58" s="1"/>
  <c r="R146" i="58"/>
  <c r="N142" i="58"/>
  <c r="W142" i="58"/>
  <c r="AG142" i="58" s="1"/>
  <c r="R142" i="58"/>
  <c r="N138" i="58"/>
  <c r="W138" i="58"/>
  <c r="AG138" i="58" s="1"/>
  <c r="R138" i="58"/>
  <c r="N134" i="58"/>
  <c r="W134" i="58"/>
  <c r="AG134" i="58" s="1"/>
  <c r="R134" i="58"/>
  <c r="N122" i="58"/>
  <c r="W122" i="58"/>
  <c r="AG122" i="58" s="1"/>
  <c r="R122" i="58"/>
  <c r="N110" i="58"/>
  <c r="W110" i="58"/>
  <c r="AG110" i="58" s="1"/>
  <c r="R110" i="58"/>
  <c r="N106" i="58"/>
  <c r="W106" i="58"/>
  <c r="AG106" i="58" s="1"/>
  <c r="R106" i="58"/>
  <c r="W102" i="58"/>
  <c r="R102" i="58"/>
  <c r="N98" i="58"/>
  <c r="W98" i="58"/>
  <c r="AG98" i="58" s="1"/>
  <c r="R98" i="58"/>
  <c r="W90" i="58"/>
  <c r="R90" i="58"/>
  <c r="W86" i="58"/>
  <c r="R86" i="58"/>
  <c r="N82" i="58"/>
  <c r="W82" i="58"/>
  <c r="AG82" i="58" s="1"/>
  <c r="R82" i="58"/>
  <c r="W78" i="58"/>
  <c r="R78" i="58"/>
  <c r="W72" i="58"/>
  <c r="R72" i="58"/>
  <c r="W66" i="58"/>
  <c r="R66" i="58"/>
  <c r="N52" i="58"/>
  <c r="W52" i="58"/>
  <c r="AG52" i="58" s="1"/>
  <c r="R52" i="58"/>
  <c r="W23" i="58"/>
  <c r="R23" i="58"/>
  <c r="W10" i="58"/>
  <c r="R10" i="58"/>
  <c r="N124" i="58"/>
  <c r="W124" i="58"/>
  <c r="AG124" i="58" s="1"/>
  <c r="R124" i="58"/>
  <c r="W258" i="58"/>
  <c r="R258" i="58"/>
  <c r="N123" i="58"/>
  <c r="W123" i="58"/>
  <c r="AG123" i="58" s="1"/>
  <c r="R123" i="58"/>
  <c r="N218" i="58"/>
  <c r="W218" i="58"/>
  <c r="R218" i="58"/>
  <c r="W373" i="58"/>
  <c r="AG373" i="58" s="1"/>
  <c r="R373" i="58"/>
  <c r="N219" i="58"/>
  <c r="W219" i="58"/>
  <c r="AG219" i="58" s="1"/>
  <c r="R219" i="58"/>
  <c r="W345" i="58"/>
  <c r="R345" i="58"/>
  <c r="W7" i="58"/>
  <c r="R7" i="58"/>
  <c r="W347" i="58"/>
  <c r="R347" i="58"/>
  <c r="W309" i="58"/>
  <c r="R309" i="58"/>
  <c r="W346" i="58"/>
  <c r="R346" i="58"/>
  <c r="N208" i="58"/>
  <c r="W208" i="58"/>
  <c r="R208" i="58"/>
  <c r="N215" i="58"/>
  <c r="W215" i="58"/>
  <c r="R215" i="58"/>
  <c r="W58" i="58"/>
  <c r="R58" i="58"/>
  <c r="W39" i="58"/>
  <c r="R39" i="58"/>
  <c r="W22" i="58"/>
  <c r="R22" i="58"/>
  <c r="W19" i="58"/>
  <c r="R19" i="58"/>
  <c r="W32" i="58"/>
  <c r="R32" i="58"/>
  <c r="W357" i="58"/>
  <c r="R357" i="58"/>
  <c r="W388" i="58"/>
  <c r="R388" i="58"/>
  <c r="W399" i="58"/>
  <c r="R399" i="58"/>
  <c r="W352" i="58"/>
  <c r="R352" i="58"/>
  <c r="W395" i="58"/>
  <c r="R395" i="58"/>
  <c r="W351" i="58"/>
  <c r="R351" i="58"/>
  <c r="W369" i="58"/>
  <c r="R369" i="58"/>
  <c r="W65" i="58"/>
  <c r="R65" i="58"/>
  <c r="N6" i="58"/>
  <c r="W6" i="58"/>
  <c r="AG6" i="58" s="1"/>
  <c r="R6" i="58"/>
  <c r="W273" i="58"/>
  <c r="R273" i="58"/>
  <c r="W117" i="58"/>
  <c r="R117" i="58"/>
  <c r="W116" i="58"/>
  <c r="R116" i="58"/>
  <c r="N161" i="58"/>
  <c r="W161" i="58"/>
  <c r="R161" i="58"/>
  <c r="N115" i="58"/>
  <c r="W115" i="58"/>
  <c r="R115" i="58"/>
  <c r="W295" i="58"/>
  <c r="R295" i="58"/>
  <c r="N73" i="58"/>
  <c r="W73" i="58"/>
  <c r="R73" i="58"/>
  <c r="N211" i="58"/>
  <c r="W211" i="58"/>
  <c r="R211" i="58"/>
  <c r="N210" i="58"/>
  <c r="W210" i="58"/>
  <c r="R210" i="58"/>
  <c r="N213" i="58"/>
  <c r="W213" i="58"/>
  <c r="R213" i="58"/>
  <c r="N209" i="58"/>
  <c r="W209" i="58"/>
  <c r="R209" i="58"/>
  <c r="W371" i="58"/>
  <c r="AG371" i="58" s="1"/>
  <c r="R371" i="58"/>
  <c r="Y225" i="58"/>
  <c r="T225" i="58"/>
  <c r="Y223" i="58"/>
  <c r="T223" i="58"/>
  <c r="X225" i="58"/>
  <c r="S225" i="58"/>
  <c r="X226" i="58"/>
  <c r="S226" i="58"/>
  <c r="Y281" i="58"/>
  <c r="T281" i="58"/>
  <c r="W343" i="58"/>
  <c r="AG343" i="58" s="1"/>
  <c r="R343" i="58"/>
  <c r="N324" i="58"/>
  <c r="W324" i="58"/>
  <c r="AG324" i="58" s="1"/>
  <c r="R324" i="58"/>
  <c r="N301" i="58"/>
  <c r="W301" i="58"/>
  <c r="R301" i="58"/>
  <c r="N291" i="58"/>
  <c r="W291" i="58"/>
  <c r="AG291" i="58" s="1"/>
  <c r="R291" i="58"/>
  <c r="N287" i="58"/>
  <c r="W287" i="58"/>
  <c r="AG287" i="58" s="1"/>
  <c r="R287" i="58"/>
  <c r="W278" i="58"/>
  <c r="R278" i="58"/>
  <c r="W274" i="58"/>
  <c r="AG274" i="58" s="1"/>
  <c r="R274" i="58"/>
  <c r="N257" i="58"/>
  <c r="W257" i="58"/>
  <c r="AG257" i="58" s="1"/>
  <c r="R257" i="58"/>
  <c r="N205" i="58"/>
  <c r="W205" i="58"/>
  <c r="AG205" i="58" s="1"/>
  <c r="R205" i="58"/>
  <c r="N199" i="58"/>
  <c r="W199" i="58"/>
  <c r="AG199" i="58" s="1"/>
  <c r="R199" i="58"/>
  <c r="W195" i="58"/>
  <c r="AG195" i="58" s="1"/>
  <c r="R195" i="58"/>
  <c r="N191" i="58"/>
  <c r="W191" i="58"/>
  <c r="R191" i="58"/>
  <c r="N187" i="58"/>
  <c r="W187" i="58"/>
  <c r="AG187" i="58" s="1"/>
  <c r="R187" i="58"/>
  <c r="N157" i="58"/>
  <c r="W157" i="58"/>
  <c r="AG157" i="58" s="1"/>
  <c r="R157" i="58"/>
  <c r="W153" i="58"/>
  <c r="R153" i="58"/>
  <c r="N149" i="58"/>
  <c r="W149" i="58"/>
  <c r="AG149" i="58" s="1"/>
  <c r="R149" i="58"/>
  <c r="N145" i="58"/>
  <c r="W145" i="58"/>
  <c r="AG145" i="58" s="1"/>
  <c r="R145" i="58"/>
  <c r="N141" i="58"/>
  <c r="W141" i="58"/>
  <c r="AG141" i="58" s="1"/>
  <c r="R141" i="58"/>
  <c r="N137" i="58"/>
  <c r="W137" i="58"/>
  <c r="R137" i="58"/>
  <c r="N133" i="58"/>
  <c r="W133" i="58"/>
  <c r="R133" i="58"/>
  <c r="N121" i="58"/>
  <c r="W121" i="58"/>
  <c r="AG121" i="58" s="1"/>
  <c r="R121" i="58"/>
  <c r="W109" i="58"/>
  <c r="R109" i="58"/>
  <c r="N105" i="58"/>
  <c r="W105" i="58"/>
  <c r="AG105" i="58" s="1"/>
  <c r="R105" i="58"/>
  <c r="N101" i="58"/>
  <c r="W101" i="58"/>
  <c r="AG101" i="58" s="1"/>
  <c r="R101" i="58"/>
  <c r="N97" i="58"/>
  <c r="W97" i="58"/>
  <c r="AG97" i="58" s="1"/>
  <c r="R97" i="58"/>
  <c r="W93" i="58"/>
  <c r="R93" i="58"/>
  <c r="W89" i="58"/>
  <c r="AB89" i="58" s="1"/>
  <c r="R89" i="58"/>
  <c r="W85" i="58"/>
  <c r="R85" i="58"/>
  <c r="N81" i="58"/>
  <c r="W81" i="58"/>
  <c r="AG81" i="58" s="1"/>
  <c r="R81" i="58"/>
  <c r="W69" i="58"/>
  <c r="R69" i="58"/>
  <c r="N64" i="58"/>
  <c r="W64" i="58"/>
  <c r="AG64" i="58" s="1"/>
  <c r="R64" i="58"/>
  <c r="N51" i="58"/>
  <c r="W51" i="58"/>
  <c r="AG51" i="58" s="1"/>
  <c r="R51" i="58"/>
  <c r="W27" i="58"/>
  <c r="R27" i="58"/>
  <c r="W17" i="58"/>
  <c r="R17" i="58"/>
  <c r="W9" i="58"/>
  <c r="R9" i="58"/>
  <c r="W132" i="58"/>
  <c r="AG132" i="58" s="1"/>
  <c r="R132" i="58"/>
  <c r="W366" i="58"/>
  <c r="R366" i="58"/>
  <c r="W402" i="58"/>
  <c r="AG402" i="58" s="1"/>
  <c r="R402" i="58"/>
  <c r="W338" i="58"/>
  <c r="R338" i="58"/>
  <c r="W375" i="58"/>
  <c r="R375" i="58"/>
  <c r="W348" i="58"/>
  <c r="R348" i="58"/>
  <c r="W214" i="58"/>
  <c r="R214" i="58"/>
  <c r="N59" i="58"/>
  <c r="W59" i="58"/>
  <c r="R59" i="58"/>
  <c r="N36" i="58"/>
  <c r="W36" i="58"/>
  <c r="R36" i="58"/>
  <c r="N266" i="58"/>
  <c r="W266" i="58"/>
  <c r="R266" i="58"/>
  <c r="W18" i="58"/>
  <c r="R18" i="58"/>
  <c r="N294" i="58"/>
  <c r="W294" i="58"/>
  <c r="R294" i="58"/>
  <c r="N269" i="58"/>
  <c r="W269" i="58"/>
  <c r="R269" i="58"/>
  <c r="W407" i="58"/>
  <c r="R407" i="58"/>
  <c r="R30" i="58"/>
  <c r="W337" i="58"/>
  <c r="R337" i="58"/>
  <c r="W400" i="58"/>
  <c r="R400" i="58"/>
  <c r="W384" i="58"/>
  <c r="R384" i="58"/>
  <c r="W335" i="58"/>
  <c r="R335" i="58"/>
  <c r="W355" i="58"/>
  <c r="R355" i="58"/>
  <c r="W353" i="58"/>
  <c r="R353" i="58"/>
  <c r="W378" i="58"/>
  <c r="R378" i="58"/>
  <c r="W394" i="58"/>
  <c r="R394" i="58"/>
  <c r="W393" i="58"/>
  <c r="R393" i="58"/>
  <c r="W403" i="58"/>
  <c r="R403" i="58"/>
  <c r="N71" i="58"/>
  <c r="W71" i="58"/>
  <c r="R71" i="58"/>
  <c r="N63" i="58"/>
  <c r="W63" i="58"/>
  <c r="R63" i="58"/>
  <c r="W297" i="58"/>
  <c r="R297" i="58"/>
  <c r="N12" i="58"/>
  <c r="W12" i="58"/>
  <c r="R12" i="58"/>
  <c r="N114" i="58"/>
  <c r="W114" i="58"/>
  <c r="R114" i="58"/>
  <c r="W296" i="58"/>
  <c r="R296" i="58"/>
  <c r="W76" i="58"/>
  <c r="R76" i="58"/>
  <c r="N217" i="58"/>
  <c r="W217" i="58"/>
  <c r="R217" i="58"/>
  <c r="N131" i="58"/>
  <c r="W131" i="58"/>
  <c r="AG131" i="58" s="1"/>
  <c r="R131" i="58"/>
  <c r="Y222" i="58"/>
  <c r="T222" i="58"/>
  <c r="Y226" i="58"/>
  <c r="T226" i="58"/>
  <c r="X33" i="58"/>
  <c r="S33" i="58"/>
  <c r="X220" i="58"/>
  <c r="S220" i="58"/>
  <c r="O245" i="58"/>
  <c r="W245" i="58"/>
  <c r="R245" i="58"/>
  <c r="O251" i="58"/>
  <c r="W251" i="58"/>
  <c r="R251" i="58"/>
  <c r="O247" i="58"/>
  <c r="W247" i="58"/>
  <c r="R247" i="58"/>
  <c r="O243" i="58"/>
  <c r="W243" i="58"/>
  <c r="R243" i="58"/>
  <c r="W239" i="58"/>
  <c r="R239" i="58"/>
  <c r="O235" i="58"/>
  <c r="W235" i="58"/>
  <c r="R235" i="58"/>
  <c r="N405" i="58"/>
  <c r="W405" i="58"/>
  <c r="R405" i="58"/>
  <c r="N314" i="58"/>
  <c r="W314" i="58"/>
  <c r="R314" i="58"/>
  <c r="N283" i="58"/>
  <c r="W283" i="58"/>
  <c r="R283" i="58"/>
  <c r="N328" i="58"/>
  <c r="W328" i="58"/>
  <c r="AG328" i="58" s="1"/>
  <c r="R328" i="58"/>
  <c r="W319" i="58"/>
  <c r="R319" i="58"/>
  <c r="W305" i="58"/>
  <c r="R305" i="58"/>
  <c r="O250" i="58"/>
  <c r="W250" i="58"/>
  <c r="R250" i="58"/>
  <c r="O246" i="58"/>
  <c r="W246" i="58"/>
  <c r="R246" i="58"/>
  <c r="O242" i="58"/>
  <c r="W242" i="58"/>
  <c r="R242" i="58"/>
  <c r="O238" i="58"/>
  <c r="W238" i="58"/>
  <c r="R238" i="58"/>
  <c r="W234" i="58"/>
  <c r="R234" i="58"/>
  <c r="N265" i="58"/>
  <c r="W265" i="58"/>
  <c r="R265" i="58"/>
  <c r="W383" i="58"/>
  <c r="AG383" i="58" s="1"/>
  <c r="R383" i="58"/>
  <c r="W362" i="58"/>
  <c r="AG362" i="58" s="1"/>
  <c r="R362" i="58"/>
  <c r="W333" i="58"/>
  <c r="AG333" i="58" s="1"/>
  <c r="R333" i="58"/>
  <c r="N327" i="58"/>
  <c r="W327" i="58"/>
  <c r="R327" i="58"/>
  <c r="W322" i="58"/>
  <c r="R322" i="58"/>
  <c r="W318" i="58"/>
  <c r="R318" i="58"/>
  <c r="W313" i="58"/>
  <c r="R313" i="58"/>
  <c r="W304" i="58"/>
  <c r="AG304" i="58" s="1"/>
  <c r="R304" i="58"/>
  <c r="N300" i="58"/>
  <c r="W300" i="58"/>
  <c r="AG300" i="58" s="1"/>
  <c r="R300" i="58"/>
  <c r="N290" i="58"/>
  <c r="W290" i="58"/>
  <c r="R290" i="58"/>
  <c r="N286" i="58"/>
  <c r="W286" i="58"/>
  <c r="AG286" i="58" s="1"/>
  <c r="R286" i="58"/>
  <c r="N282" i="58"/>
  <c r="W282" i="58"/>
  <c r="R282" i="58"/>
  <c r="W277" i="58"/>
  <c r="R277" i="58"/>
  <c r="N272" i="58"/>
  <c r="W272" i="58"/>
  <c r="R272" i="58"/>
  <c r="W256" i="58"/>
  <c r="AB256" i="58" s="1"/>
  <c r="R256" i="58"/>
  <c r="N230" i="58"/>
  <c r="W230" i="58"/>
  <c r="R230" i="58"/>
  <c r="N204" i="58"/>
  <c r="W204" i="58"/>
  <c r="AG204" i="58" s="1"/>
  <c r="R204" i="58"/>
  <c r="N198" i="58"/>
  <c r="W198" i="58"/>
  <c r="R198" i="58"/>
  <c r="N194" i="58"/>
  <c r="W194" i="58"/>
  <c r="AG194" i="58" s="1"/>
  <c r="R194" i="58"/>
  <c r="W190" i="58"/>
  <c r="R190" i="58"/>
  <c r="N186" i="58"/>
  <c r="W186" i="58"/>
  <c r="R186" i="58"/>
  <c r="N160" i="58"/>
  <c r="W160" i="58"/>
  <c r="AG160" i="58" s="1"/>
  <c r="R160" i="58"/>
  <c r="N156" i="58"/>
  <c r="W156" i="58"/>
  <c r="R156" i="58"/>
  <c r="N152" i="58"/>
  <c r="W152" i="58"/>
  <c r="AG152" i="58" s="1"/>
  <c r="R152" i="58"/>
  <c r="N148" i="58"/>
  <c r="W148" i="58"/>
  <c r="R148" i="58"/>
  <c r="N144" i="58"/>
  <c r="W144" i="58"/>
  <c r="AG144" i="58" s="1"/>
  <c r="R144" i="58"/>
  <c r="N140" i="58"/>
  <c r="W140" i="58"/>
  <c r="R140" i="58"/>
  <c r="N136" i="58"/>
  <c r="W136" i="58"/>
  <c r="R136" i="58"/>
  <c r="W128" i="58"/>
  <c r="R128" i="58"/>
  <c r="W112" i="58"/>
  <c r="R112" i="58"/>
  <c r="N108" i="58"/>
  <c r="W108" i="58"/>
  <c r="AG108" i="58" s="1"/>
  <c r="R108" i="58"/>
  <c r="N104" i="58"/>
  <c r="W104" i="58"/>
  <c r="AG104" i="58" s="1"/>
  <c r="R104" i="58"/>
  <c r="N100" i="58"/>
  <c r="W100" i="58"/>
  <c r="R100" i="58"/>
  <c r="N96" i="58"/>
  <c r="W96" i="58"/>
  <c r="AG96" i="58" s="1"/>
  <c r="R96" i="58"/>
  <c r="W92" i="58"/>
  <c r="R92" i="58"/>
  <c r="N88" i="58"/>
  <c r="W88" i="58"/>
  <c r="AG88" i="58" s="1"/>
  <c r="R88" i="58"/>
  <c r="N84" i="58"/>
  <c r="W84" i="58"/>
  <c r="R84" i="58"/>
  <c r="N67" i="58"/>
  <c r="W67" i="58"/>
  <c r="R67" i="58"/>
  <c r="N53" i="58"/>
  <c r="W53" i="58"/>
  <c r="AG53" i="58" s="1"/>
  <c r="R53" i="58"/>
  <c r="N50" i="58"/>
  <c r="W50" i="58"/>
  <c r="R50" i="58"/>
  <c r="W25" i="58"/>
  <c r="R25" i="58"/>
  <c r="N15" i="58"/>
  <c r="W15" i="58"/>
  <c r="AG15" i="58" s="1"/>
  <c r="R15" i="58"/>
  <c r="W8" i="58"/>
  <c r="R8" i="58"/>
  <c r="W389" i="58"/>
  <c r="AG389" i="58" s="1"/>
  <c r="R389" i="58"/>
  <c r="N55" i="58"/>
  <c r="W55" i="58"/>
  <c r="R55" i="58"/>
  <c r="N127" i="58"/>
  <c r="W127" i="58"/>
  <c r="AG127" i="58" s="1"/>
  <c r="R127" i="58"/>
  <c r="W390" i="58"/>
  <c r="AG390" i="58" s="1"/>
  <c r="R390" i="58"/>
  <c r="W332" i="58"/>
  <c r="AG332" i="58" s="1"/>
  <c r="R332" i="58"/>
  <c r="W365" i="58"/>
  <c r="AG365" i="58" s="1"/>
  <c r="R365" i="58"/>
  <c r="N185" i="58"/>
  <c r="W185" i="58"/>
  <c r="R185" i="58"/>
  <c r="W262" i="58"/>
  <c r="R262" i="58"/>
  <c r="N35" i="58"/>
  <c r="W35" i="58"/>
  <c r="R35" i="58"/>
  <c r="W331" i="58"/>
  <c r="R331" i="58"/>
  <c r="W21" i="58"/>
  <c r="R21" i="58"/>
  <c r="W34" i="58"/>
  <c r="R34" i="58"/>
  <c r="W401" i="58"/>
  <c r="R401" i="58"/>
  <c r="W336" i="58"/>
  <c r="R336" i="58"/>
  <c r="W381" i="58"/>
  <c r="R381" i="58"/>
  <c r="W404" i="58"/>
  <c r="R404" i="58"/>
  <c r="W363" i="58"/>
  <c r="R363" i="58"/>
  <c r="W398" i="58"/>
  <c r="R398" i="58"/>
  <c r="W377" i="58"/>
  <c r="R377" i="58"/>
  <c r="W372" i="58"/>
  <c r="R372" i="58"/>
  <c r="W349" i="58"/>
  <c r="R349" i="58"/>
  <c r="W340" i="58"/>
  <c r="R340" i="58"/>
  <c r="N77" i="58"/>
  <c r="W77" i="58"/>
  <c r="R77" i="58"/>
  <c r="N113" i="58"/>
  <c r="W113" i="58"/>
  <c r="R113" i="58"/>
  <c r="W299" i="58"/>
  <c r="R299" i="58"/>
  <c r="N261" i="58"/>
  <c r="W261" i="58"/>
  <c r="R261" i="58"/>
  <c r="W14" i="58"/>
  <c r="R14" i="58"/>
  <c r="N259" i="58"/>
  <c r="W259" i="58"/>
  <c r="R259" i="58"/>
  <c r="N268" i="58"/>
  <c r="W268" i="58"/>
  <c r="R268" i="58"/>
  <c r="N212" i="58"/>
  <c r="W212" i="58"/>
  <c r="R212" i="58"/>
  <c r="W339" i="58"/>
  <c r="R339" i="58"/>
  <c r="W344" i="58"/>
  <c r="AG344" i="58" s="1"/>
  <c r="R344" i="58"/>
  <c r="W374" i="58"/>
  <c r="AG374" i="58" s="1"/>
  <c r="R374" i="58"/>
  <c r="W231" i="58"/>
  <c r="AG231" i="58" s="1"/>
  <c r="R231" i="58"/>
  <c r="Y224" i="58"/>
  <c r="T224" i="58"/>
  <c r="X281" i="58"/>
  <c r="S281" i="58"/>
  <c r="X223" i="58"/>
  <c r="S223" i="58"/>
  <c r="X31" i="58"/>
  <c r="S31" i="58"/>
  <c r="N61" i="58"/>
  <c r="W61" i="58"/>
  <c r="R61" i="58"/>
  <c r="N264" i="58"/>
  <c r="W264" i="58"/>
  <c r="R264" i="58"/>
  <c r="W409" i="58"/>
  <c r="R409" i="58"/>
  <c r="W382" i="58"/>
  <c r="AG382" i="58" s="1"/>
  <c r="R382" i="58"/>
  <c r="W360" i="58"/>
  <c r="AG360" i="58" s="1"/>
  <c r="R360" i="58"/>
  <c r="N326" i="58"/>
  <c r="W326" i="58"/>
  <c r="R326" i="58"/>
  <c r="N303" i="58"/>
  <c r="W303" i="58"/>
  <c r="R303" i="58"/>
  <c r="N289" i="58"/>
  <c r="W289" i="58"/>
  <c r="R289" i="58"/>
  <c r="N280" i="58"/>
  <c r="W280" i="58"/>
  <c r="AG280" i="58" s="1"/>
  <c r="R280" i="58"/>
  <c r="N271" i="58"/>
  <c r="W271" i="58"/>
  <c r="R271" i="58"/>
  <c r="N255" i="58"/>
  <c r="W255" i="58"/>
  <c r="R255" i="58"/>
  <c r="N207" i="58"/>
  <c r="W207" i="58"/>
  <c r="R207" i="58"/>
  <c r="N197" i="58"/>
  <c r="W197" i="58"/>
  <c r="AG197" i="58" s="1"/>
  <c r="R197" i="58"/>
  <c r="N189" i="58"/>
  <c r="W189" i="58"/>
  <c r="R189" i="58"/>
  <c r="W151" i="58"/>
  <c r="R151" i="58"/>
  <c r="N143" i="58"/>
  <c r="W143" i="58"/>
  <c r="AG143" i="58" s="1"/>
  <c r="R143" i="58"/>
  <c r="N135" i="58"/>
  <c r="W135" i="58"/>
  <c r="AG135" i="58" s="1"/>
  <c r="R135" i="58"/>
  <c r="W111" i="58"/>
  <c r="R111" i="58"/>
  <c r="W103" i="58"/>
  <c r="R103" i="58"/>
  <c r="N95" i="58"/>
  <c r="W95" i="58"/>
  <c r="R95" i="58"/>
  <c r="N87" i="58"/>
  <c r="W87" i="58"/>
  <c r="R87" i="58"/>
  <c r="N83" i="58"/>
  <c r="W83" i="58"/>
  <c r="AG83" i="58" s="1"/>
  <c r="R83" i="58"/>
  <c r="W47" i="58"/>
  <c r="AB47" i="58" s="1"/>
  <c r="R47" i="58"/>
  <c r="N49" i="58"/>
  <c r="W49" i="58"/>
  <c r="AG49" i="58" s="1"/>
  <c r="R49" i="58"/>
  <c r="W24" i="58"/>
  <c r="R24" i="58"/>
  <c r="W11" i="58"/>
  <c r="R11" i="58"/>
  <c r="W307" i="58"/>
  <c r="R307" i="58"/>
  <c r="W334" i="58"/>
  <c r="R334" i="58"/>
  <c r="W359" i="58"/>
  <c r="AG359" i="58" s="1"/>
  <c r="R359" i="58"/>
  <c r="W361" i="58"/>
  <c r="R361" i="58"/>
  <c r="W311" i="58"/>
  <c r="R311" i="58"/>
  <c r="W312" i="58"/>
  <c r="R312" i="58"/>
  <c r="W385" i="58"/>
  <c r="AG385" i="58" s="1"/>
  <c r="R385" i="58"/>
  <c r="W358" i="58"/>
  <c r="R358" i="58"/>
  <c r="N26" i="58"/>
  <c r="W26" i="58"/>
  <c r="AG26" i="58" s="1"/>
  <c r="R26" i="58"/>
  <c r="N203" i="58"/>
  <c r="W203" i="58"/>
  <c r="R203" i="58"/>
  <c r="W129" i="58"/>
  <c r="R129" i="58"/>
  <c r="N202" i="58"/>
  <c r="W202" i="58"/>
  <c r="R202" i="58"/>
  <c r="W350" i="58"/>
  <c r="R350" i="58"/>
  <c r="W308" i="58"/>
  <c r="R308" i="58"/>
  <c r="W380" i="58"/>
  <c r="R380" i="58"/>
  <c r="W354" i="58"/>
  <c r="AG354" i="58" s="1"/>
  <c r="R354" i="58"/>
  <c r="N13" i="58"/>
  <c r="W13" i="58"/>
  <c r="R13" i="58"/>
  <c r="W356" i="58"/>
  <c r="R356" i="58"/>
  <c r="W387" i="58"/>
  <c r="AG387" i="58" s="1"/>
  <c r="R387" i="58"/>
  <c r="W391" i="58"/>
  <c r="R391" i="58"/>
  <c r="W60" i="58"/>
  <c r="R60" i="58"/>
  <c r="W38" i="58"/>
  <c r="R38" i="58"/>
  <c r="N37" i="58"/>
  <c r="W37" i="58"/>
  <c r="R37" i="58"/>
  <c r="N20" i="58"/>
  <c r="W20" i="58"/>
  <c r="R20" i="58"/>
  <c r="W323" i="58"/>
  <c r="R323" i="58"/>
  <c r="W364" i="58"/>
  <c r="R364" i="58"/>
  <c r="W342" i="58"/>
  <c r="R342" i="58"/>
  <c r="W341" i="58"/>
  <c r="R341" i="58"/>
  <c r="W367" i="58"/>
  <c r="R367" i="58"/>
  <c r="W397" i="58"/>
  <c r="R397" i="58"/>
  <c r="W396" i="58"/>
  <c r="R396" i="58"/>
  <c r="W379" i="58"/>
  <c r="R379" i="58"/>
  <c r="W376" i="58"/>
  <c r="R376" i="58"/>
  <c r="W386" i="58"/>
  <c r="R386" i="58"/>
  <c r="W368" i="58"/>
  <c r="R368" i="58"/>
  <c r="W119" i="58"/>
  <c r="R119" i="58"/>
  <c r="N118" i="58"/>
  <c r="W118" i="58"/>
  <c r="R118" i="58"/>
  <c r="W70" i="58"/>
  <c r="R70" i="58"/>
  <c r="N62" i="58"/>
  <c r="W62" i="58"/>
  <c r="R62" i="58"/>
  <c r="W317" i="58"/>
  <c r="R317" i="58"/>
  <c r="N263" i="58"/>
  <c r="W263" i="58"/>
  <c r="R263" i="58"/>
  <c r="W298" i="58"/>
  <c r="R298" i="58"/>
  <c r="W16" i="58"/>
  <c r="R16" i="58"/>
  <c r="N260" i="58"/>
  <c r="W260" i="58"/>
  <c r="R260" i="58"/>
  <c r="N126" i="58"/>
  <c r="W126" i="58"/>
  <c r="AG126" i="58" s="1"/>
  <c r="R126" i="58"/>
  <c r="W48" i="58"/>
  <c r="R48" i="58"/>
  <c r="W57" i="58"/>
  <c r="R57" i="58"/>
  <c r="Y220" i="58"/>
  <c r="T220" i="58"/>
  <c r="Y221" i="58"/>
  <c r="T221" i="58"/>
  <c r="X222" i="58"/>
  <c r="S222" i="58"/>
  <c r="X224" i="58"/>
  <c r="S224" i="58"/>
  <c r="X221" i="58"/>
  <c r="S221" i="58"/>
  <c r="O240" i="58"/>
  <c r="N132" i="58"/>
  <c r="O132" i="58"/>
  <c r="N241" i="58"/>
  <c r="O241" i="58"/>
  <c r="N233" i="58"/>
  <c r="X233" i="58" s="1"/>
  <c r="O233" i="58"/>
  <c r="Y233" i="58" s="1"/>
  <c r="O252" i="58"/>
  <c r="N239" i="58"/>
  <c r="O239" i="58"/>
  <c r="N234" i="58"/>
  <c r="O234" i="58"/>
  <c r="N410" i="58"/>
  <c r="N48" i="58"/>
  <c r="N57" i="58"/>
  <c r="N309" i="58"/>
  <c r="N60" i="58"/>
  <c r="N38" i="58"/>
  <c r="N323" i="58"/>
  <c r="N299" i="58"/>
  <c r="N14" i="58"/>
  <c r="N278" i="58"/>
  <c r="N89" i="58"/>
  <c r="N69" i="58"/>
  <c r="N17" i="58"/>
  <c r="N58" i="58"/>
  <c r="N39" i="58"/>
  <c r="N22" i="58"/>
  <c r="N19" i="58"/>
  <c r="N119" i="58"/>
  <c r="N70" i="58"/>
  <c r="N317" i="58"/>
  <c r="N298" i="58"/>
  <c r="N16" i="58"/>
  <c r="N247" i="58"/>
  <c r="N235" i="58"/>
  <c r="N254" i="58"/>
  <c r="N408" i="58"/>
  <c r="N320" i="58"/>
  <c r="N228" i="58"/>
  <c r="N196" i="58"/>
  <c r="N102" i="58"/>
  <c r="N90" i="58"/>
  <c r="N86" i="58"/>
  <c r="N78" i="58"/>
  <c r="N72" i="58"/>
  <c r="N66" i="58"/>
  <c r="N23" i="58"/>
  <c r="N10" i="58"/>
  <c r="N258" i="58"/>
  <c r="N7" i="58"/>
  <c r="N308" i="58"/>
  <c r="N262" i="58"/>
  <c r="N331" i="58"/>
  <c r="N21" i="58"/>
  <c r="N34" i="58"/>
  <c r="N297" i="58"/>
  <c r="N296" i="58"/>
  <c r="N76" i="58"/>
  <c r="N246" i="58"/>
  <c r="N242" i="58"/>
  <c r="N238" i="58"/>
  <c r="N319" i="58"/>
  <c r="N305" i="58"/>
  <c r="N274" i="58"/>
  <c r="N195" i="58"/>
  <c r="N153" i="58"/>
  <c r="N109" i="58"/>
  <c r="N93" i="58"/>
  <c r="N85" i="58"/>
  <c r="N27" i="58"/>
  <c r="N9" i="58"/>
  <c r="N253" i="58"/>
  <c r="N249" i="58"/>
  <c r="N245" i="58"/>
  <c r="N237" i="58"/>
  <c r="N322" i="58"/>
  <c r="N318" i="58"/>
  <c r="N313" i="58"/>
  <c r="N304" i="58"/>
  <c r="N277" i="58"/>
  <c r="N256" i="58"/>
  <c r="N190" i="58"/>
  <c r="N128" i="58"/>
  <c r="N112" i="58"/>
  <c r="N92" i="58"/>
  <c r="N25" i="58"/>
  <c r="N8" i="58"/>
  <c r="N248" i="58"/>
  <c r="N244" i="58"/>
  <c r="N240" i="58"/>
  <c r="N236" i="58"/>
  <c r="N409" i="58"/>
  <c r="N321" i="58"/>
  <c r="N293" i="58"/>
  <c r="N201" i="58"/>
  <c r="N151" i="58"/>
  <c r="N111" i="58"/>
  <c r="N103" i="58"/>
  <c r="N91" i="58"/>
  <c r="N47" i="58"/>
  <c r="N24" i="58"/>
  <c r="N11" i="58"/>
  <c r="N307" i="58"/>
  <c r="N311" i="58"/>
  <c r="N312" i="58"/>
  <c r="N129" i="58"/>
  <c r="N214" i="58"/>
  <c r="N18" i="58"/>
  <c r="N407" i="58"/>
  <c r="N30" i="58"/>
  <c r="X30" i="58" s="1"/>
  <c r="N65" i="58"/>
  <c r="N273" i="58"/>
  <c r="N117" i="58"/>
  <c r="N116" i="58"/>
  <c r="N295" i="58"/>
  <c r="N231" i="58"/>
  <c r="D267" i="58"/>
  <c r="L267" i="58" s="1"/>
  <c r="M267" i="58" s="1"/>
  <c r="AB279" i="58"/>
  <c r="AB123" i="58"/>
  <c r="O12" i="58"/>
  <c r="AB107" i="58"/>
  <c r="M68" i="58"/>
  <c r="O68" i="58" s="1"/>
  <c r="O6" i="58"/>
  <c r="AB287" i="58"/>
  <c r="AB157" i="58"/>
  <c r="O20" i="58"/>
  <c r="O39" i="58"/>
  <c r="O22" i="58"/>
  <c r="O19" i="58"/>
  <c r="O16" i="58"/>
  <c r="O38" i="58"/>
  <c r="O14" i="58"/>
  <c r="O18" i="58"/>
  <c r="O21" i="58"/>
  <c r="L188" i="58"/>
  <c r="M188" i="58" s="1"/>
  <c r="L54" i="58"/>
  <c r="M54" i="58" s="1"/>
  <c r="O54" i="58" s="1"/>
  <c r="L227" i="58"/>
  <c r="M227" i="58" s="1"/>
  <c r="O214" i="58"/>
  <c r="O59" i="58"/>
  <c r="O36" i="58"/>
  <c r="O266" i="58"/>
  <c r="L177" i="58"/>
  <c r="M177" i="58" s="1"/>
  <c r="L183" i="58"/>
  <c r="M183" i="58" s="1"/>
  <c r="L167" i="58"/>
  <c r="M167" i="58" s="1"/>
  <c r="L168" i="58"/>
  <c r="M168" i="58" s="1"/>
  <c r="L165" i="58"/>
  <c r="M165" i="58" s="1"/>
  <c r="L176" i="58"/>
  <c r="M176" i="58" s="1"/>
  <c r="O294" i="58"/>
  <c r="L130" i="58"/>
  <c r="M130" i="58" s="1"/>
  <c r="L46" i="58"/>
  <c r="M46" i="58" s="1"/>
  <c r="O65" i="58"/>
  <c r="O273" i="58"/>
  <c r="O117" i="58"/>
  <c r="O116" i="58"/>
  <c r="O161" i="58"/>
  <c r="O115" i="58"/>
  <c r="O295" i="58"/>
  <c r="O211" i="58"/>
  <c r="O210" i="58"/>
  <c r="O213" i="58"/>
  <c r="O209" i="58"/>
  <c r="L41" i="58"/>
  <c r="M41" i="58" s="1"/>
  <c r="O208" i="58"/>
  <c r="O215" i="58"/>
  <c r="O58" i="58"/>
  <c r="L182" i="58"/>
  <c r="M182" i="58" s="1"/>
  <c r="L180" i="58"/>
  <c r="M180" i="58" s="1"/>
  <c r="L169" i="58"/>
  <c r="M169" i="58" s="1"/>
  <c r="L181" i="58"/>
  <c r="M181" i="58" s="1"/>
  <c r="L45" i="58"/>
  <c r="M45" i="58" s="1"/>
  <c r="O119" i="58"/>
  <c r="O118" i="58"/>
  <c r="O317" i="58"/>
  <c r="O263" i="58"/>
  <c r="O298" i="58"/>
  <c r="O260" i="58"/>
  <c r="L120" i="58"/>
  <c r="M120" i="58" s="1"/>
  <c r="O262" i="58"/>
  <c r="O35" i="58"/>
  <c r="O331" i="58"/>
  <c r="L179" i="58"/>
  <c r="M179" i="58" s="1"/>
  <c r="L170" i="58"/>
  <c r="M170" i="58" s="1"/>
  <c r="L166" i="58"/>
  <c r="M166" i="58" s="1"/>
  <c r="L173" i="58"/>
  <c r="M173" i="58" s="1"/>
  <c r="L164" i="58"/>
  <c r="M164" i="58" s="1"/>
  <c r="L174" i="58"/>
  <c r="M174" i="58" s="1"/>
  <c r="L40" i="58"/>
  <c r="M40" i="58" s="1"/>
  <c r="O71" i="58"/>
  <c r="O297" i="58"/>
  <c r="O114" i="58"/>
  <c r="O296" i="58"/>
  <c r="O76" i="58"/>
  <c r="L44" i="58"/>
  <c r="M44" i="58" s="1"/>
  <c r="O60" i="58"/>
  <c r="O37" i="58"/>
  <c r="L162" i="58"/>
  <c r="M162" i="58" s="1"/>
  <c r="L175" i="58"/>
  <c r="M175" i="58" s="1"/>
  <c r="L178" i="58"/>
  <c r="M178" i="58" s="1"/>
  <c r="L172" i="58"/>
  <c r="M172" i="58" s="1"/>
  <c r="L171" i="58"/>
  <c r="M171" i="58" s="1"/>
  <c r="L163" i="58"/>
  <c r="M163" i="58" s="1"/>
  <c r="L184" i="58"/>
  <c r="M184" i="58" s="1"/>
  <c r="L43" i="58"/>
  <c r="M43" i="58" s="1"/>
  <c r="O323" i="58"/>
  <c r="O113" i="58"/>
  <c r="O299" i="58"/>
  <c r="O261" i="58"/>
  <c r="O259" i="58"/>
  <c r="O268" i="58"/>
  <c r="O212" i="58"/>
  <c r="O269" i="58"/>
  <c r="O330" i="58"/>
  <c r="O326" i="58"/>
  <c r="O321" i="58"/>
  <c r="O310" i="58"/>
  <c r="O303" i="58"/>
  <c r="O293" i="58"/>
  <c r="O289" i="58"/>
  <c r="O285" i="58"/>
  <c r="O280" i="58"/>
  <c r="O271" i="58"/>
  <c r="O255" i="58"/>
  <c r="O229" i="58"/>
  <c r="O207" i="58"/>
  <c r="O201" i="58"/>
  <c r="O197" i="58"/>
  <c r="O193" i="58"/>
  <c r="O189" i="58"/>
  <c r="O159" i="58"/>
  <c r="O155" i="58"/>
  <c r="O151" i="58"/>
  <c r="O147" i="58"/>
  <c r="O143" i="58"/>
  <c r="O139" i="58"/>
  <c r="O135" i="58"/>
  <c r="O125" i="58"/>
  <c r="O307" i="58"/>
  <c r="O311" i="58"/>
  <c r="O312" i="58"/>
  <c r="O203" i="58"/>
  <c r="O129" i="58"/>
  <c r="O131" i="58"/>
  <c r="O329" i="58"/>
  <c r="O325" i="58"/>
  <c r="O320" i="58"/>
  <c r="O302" i="58"/>
  <c r="O292" i="58"/>
  <c r="O288" i="58"/>
  <c r="O284" i="58"/>
  <c r="O279" i="58"/>
  <c r="O228" i="58"/>
  <c r="O200" i="58"/>
  <c r="O158" i="58"/>
  <c r="O154" i="58"/>
  <c r="O150" i="58"/>
  <c r="O146" i="58"/>
  <c r="O142" i="58"/>
  <c r="O138" i="58"/>
  <c r="O134" i="58"/>
  <c r="O124" i="58"/>
  <c r="O258" i="58"/>
  <c r="O123" i="58"/>
  <c r="O219" i="58"/>
  <c r="O202" i="58"/>
  <c r="O328" i="58"/>
  <c r="O324" i="58"/>
  <c r="O319" i="58"/>
  <c r="O305" i="58"/>
  <c r="O301" i="58"/>
  <c r="O291" i="58"/>
  <c r="O287" i="58"/>
  <c r="O278" i="58"/>
  <c r="O274" i="58"/>
  <c r="O257" i="58"/>
  <c r="O199" i="58"/>
  <c r="O191" i="58"/>
  <c r="O187" i="58"/>
  <c r="O157" i="58"/>
  <c r="O153" i="58"/>
  <c r="O149" i="58"/>
  <c r="O145" i="58"/>
  <c r="O141" i="58"/>
  <c r="O137" i="58"/>
  <c r="O133" i="58"/>
  <c r="O308" i="58"/>
  <c r="O185" i="58"/>
  <c r="O126" i="58"/>
  <c r="O327" i="58"/>
  <c r="O322" i="58"/>
  <c r="O318" i="58"/>
  <c r="O313" i="58"/>
  <c r="O304" i="58"/>
  <c r="O300" i="58"/>
  <c r="O290" i="58"/>
  <c r="O282" i="58"/>
  <c r="O277" i="58"/>
  <c r="O272" i="58"/>
  <c r="O256" i="58"/>
  <c r="O230" i="58"/>
  <c r="O204" i="58"/>
  <c r="O198" i="58"/>
  <c r="O194" i="58"/>
  <c r="O190" i="58"/>
  <c r="O186" i="58"/>
  <c r="O160" i="58"/>
  <c r="O156" i="58"/>
  <c r="O152" i="58"/>
  <c r="O148" i="58"/>
  <c r="O144" i="58"/>
  <c r="O140" i="58"/>
  <c r="O136" i="58"/>
  <c r="O128" i="58"/>
  <c r="O127" i="58"/>
  <c r="O309" i="58"/>
  <c r="O231" i="58"/>
  <c r="O205" i="58"/>
  <c r="O286" i="58"/>
  <c r="O195" i="58"/>
  <c r="G216" i="58"/>
  <c r="F32" i="58"/>
  <c r="F30" i="58"/>
  <c r="D216" i="58"/>
  <c r="L216" i="58" s="1"/>
  <c r="M216" i="58" s="1"/>
  <c r="D392" i="58"/>
  <c r="L392" i="58" s="1"/>
  <c r="M392" i="58" s="1"/>
  <c r="AK305" i="58"/>
  <c r="O354" i="58"/>
  <c r="O357" i="58"/>
  <c r="AK25" i="58"/>
  <c r="O337" i="58"/>
  <c r="AK314" i="58"/>
  <c r="AK78" i="58"/>
  <c r="AK130" i="58"/>
  <c r="AB365" i="58"/>
  <c r="AK24" i="58"/>
  <c r="O350" i="58"/>
  <c r="AK17" i="58"/>
  <c r="O343" i="58"/>
  <c r="O342" i="58"/>
  <c r="AI75" i="58"/>
  <c r="AH75" i="58"/>
  <c r="AG75" i="58"/>
  <c r="AK288" i="58"/>
  <c r="AG384" i="58"/>
  <c r="AI384" i="58"/>
  <c r="O384" i="58"/>
  <c r="O336" i="58"/>
  <c r="O347" i="58"/>
  <c r="O341" i="58"/>
  <c r="O335" i="58"/>
  <c r="O369" i="58"/>
  <c r="O334" i="58"/>
  <c r="O346" i="58"/>
  <c r="O338" i="58"/>
  <c r="AK272" i="58"/>
  <c r="AK282" i="58"/>
  <c r="O333" i="58"/>
  <c r="AK304" i="58"/>
  <c r="AK271" i="58"/>
  <c r="AK286" i="58"/>
  <c r="AJ69" i="58"/>
  <c r="AK69" i="58"/>
  <c r="O344" i="58"/>
  <c r="AK310" i="58"/>
  <c r="O372" i="58"/>
  <c r="AK121" i="58"/>
  <c r="AK303" i="58"/>
  <c r="AF74" i="58"/>
  <c r="AD74" i="58"/>
  <c r="AI74" i="58" s="1"/>
  <c r="AC74" i="58"/>
  <c r="AH74" i="58" s="1"/>
  <c r="AB74" i="58"/>
  <c r="AG74" i="58" s="1"/>
  <c r="V68" i="58"/>
  <c r="Y339" i="58" l="1"/>
  <c r="T339" i="58"/>
  <c r="X339" i="58"/>
  <c r="S339" i="58"/>
  <c r="AD345" i="58"/>
  <c r="AI345" i="58"/>
  <c r="AD359" i="58"/>
  <c r="AI359" i="58"/>
  <c r="AD332" i="58"/>
  <c r="AI332" i="58"/>
  <c r="AD112" i="58"/>
  <c r="AI112" i="58"/>
  <c r="Y340" i="58"/>
  <c r="T340" i="58"/>
  <c r="X340" i="58"/>
  <c r="S340" i="58"/>
  <c r="AD366" i="58"/>
  <c r="AI366" i="58"/>
  <c r="AD348" i="58"/>
  <c r="AI348" i="58"/>
  <c r="AD358" i="58"/>
  <c r="AI358" i="58"/>
  <c r="AD389" i="58"/>
  <c r="AI389" i="58"/>
  <c r="AH35" i="58"/>
  <c r="AD35" i="58"/>
  <c r="AI35" i="58" s="1"/>
  <c r="AH12" i="58"/>
  <c r="AD12" i="58"/>
  <c r="AI12" i="58" s="1"/>
  <c r="AH182" i="58"/>
  <c r="AD182" i="58"/>
  <c r="AI182" i="58" s="1"/>
  <c r="AD262" i="58"/>
  <c r="AI262" i="58" s="1"/>
  <c r="AH262" i="58"/>
  <c r="AH38" i="58"/>
  <c r="AD38" i="58"/>
  <c r="AI38" i="58" s="1"/>
  <c r="AH46" i="58"/>
  <c r="AD46" i="58"/>
  <c r="AI46" i="58" s="1"/>
  <c r="AD37" i="58"/>
  <c r="AI37" i="58" s="1"/>
  <c r="AH37" i="58"/>
  <c r="AH36" i="58"/>
  <c r="AD36" i="58"/>
  <c r="AI36" i="58" s="1"/>
  <c r="AD216" i="58"/>
  <c r="AI216" i="58" s="1"/>
  <c r="AH216" i="58"/>
  <c r="AB192" i="58"/>
  <c r="AG192" i="58"/>
  <c r="AB370" i="58"/>
  <c r="AG370" i="58"/>
  <c r="AG47" i="58"/>
  <c r="AB112" i="58"/>
  <c r="AG112" i="58"/>
  <c r="AB206" i="58"/>
  <c r="AG206" i="58"/>
  <c r="AB111" i="58"/>
  <c r="AG111" i="58"/>
  <c r="AB25" i="58"/>
  <c r="AG25" i="58"/>
  <c r="AB218" i="58"/>
  <c r="AG218" i="58"/>
  <c r="AB72" i="58"/>
  <c r="AG72" i="58"/>
  <c r="AB48" i="58"/>
  <c r="AG48" i="58"/>
  <c r="AB136" i="58"/>
  <c r="AG136" i="58"/>
  <c r="AB137" i="58"/>
  <c r="AG137" i="58"/>
  <c r="AB300" i="58"/>
  <c r="AB362" i="58"/>
  <c r="AB154" i="58"/>
  <c r="AB51" i="58"/>
  <c r="AB52" i="58"/>
  <c r="AB302" i="58"/>
  <c r="AB402" i="58"/>
  <c r="AB343" i="58"/>
  <c r="AB81" i="58"/>
  <c r="AB142" i="58"/>
  <c r="AB371" i="58"/>
  <c r="AB101" i="58"/>
  <c r="AB155" i="58"/>
  <c r="AB98" i="58"/>
  <c r="AB158" i="58"/>
  <c r="AB145" i="58"/>
  <c r="AB56" i="58"/>
  <c r="AB219" i="58"/>
  <c r="AB110" i="58"/>
  <c r="AB274" i="58"/>
  <c r="AB387" i="58"/>
  <c r="AB383" i="58"/>
  <c r="AB152" i="58"/>
  <c r="AB64" i="58"/>
  <c r="AB360" i="58"/>
  <c r="AB147" i="58"/>
  <c r="AB344" i="58"/>
  <c r="AB390" i="58"/>
  <c r="AB257" i="58"/>
  <c r="AB200" i="58"/>
  <c r="AB292" i="58"/>
  <c r="AB195" i="58"/>
  <c r="AB389" i="58"/>
  <c r="AB324" i="58"/>
  <c r="AB99" i="58"/>
  <c r="AB106" i="58"/>
  <c r="AB270" i="58"/>
  <c r="AB325" i="58"/>
  <c r="AB146" i="58"/>
  <c r="AB284" i="58"/>
  <c r="AB332" i="58"/>
  <c r="AB373" i="58"/>
  <c r="AB159" i="58"/>
  <c r="AB229" i="58"/>
  <c r="AB333" i="58"/>
  <c r="AB187" i="58"/>
  <c r="AB291" i="58"/>
  <c r="AB374" i="58"/>
  <c r="AB382" i="58"/>
  <c r="AB105" i="58"/>
  <c r="AB199" i="58"/>
  <c r="AB280" i="58"/>
  <c r="AB122" i="58"/>
  <c r="AB310" i="58"/>
  <c r="AB286" i="58"/>
  <c r="AB385" i="58"/>
  <c r="AB359" i="58"/>
  <c r="T410" i="58"/>
  <c r="AD410" i="58" s="1"/>
  <c r="Y410" i="58"/>
  <c r="AI410" i="58" s="1"/>
  <c r="AB53" i="58"/>
  <c r="AB127" i="58"/>
  <c r="AB108" i="58"/>
  <c r="AB83" i="58"/>
  <c r="AB194" i="58"/>
  <c r="AB13" i="58"/>
  <c r="AG13" i="58"/>
  <c r="AB203" i="58"/>
  <c r="AG203" i="58"/>
  <c r="AB311" i="58"/>
  <c r="AG311" i="58"/>
  <c r="AB307" i="58"/>
  <c r="AG307" i="58"/>
  <c r="AB24" i="58"/>
  <c r="AG24" i="58"/>
  <c r="AB103" i="58"/>
  <c r="AG103" i="58"/>
  <c r="AB189" i="58"/>
  <c r="AG189" i="58"/>
  <c r="AB271" i="58"/>
  <c r="AG271" i="58"/>
  <c r="AB326" i="58"/>
  <c r="AG326" i="58"/>
  <c r="AB185" i="58"/>
  <c r="AG185" i="58"/>
  <c r="AB55" i="58"/>
  <c r="AG55" i="58"/>
  <c r="AB50" i="58"/>
  <c r="AG50" i="58"/>
  <c r="AB100" i="58"/>
  <c r="AG100" i="58"/>
  <c r="AB140" i="58"/>
  <c r="AG140" i="58"/>
  <c r="AB156" i="58"/>
  <c r="AG156" i="58"/>
  <c r="AB230" i="58"/>
  <c r="AG230" i="58"/>
  <c r="AB277" i="58"/>
  <c r="AG277" i="58"/>
  <c r="AB290" i="58"/>
  <c r="AG290" i="58"/>
  <c r="AB313" i="58"/>
  <c r="AG313" i="58"/>
  <c r="AB322" i="58"/>
  <c r="AG322" i="58"/>
  <c r="AB305" i="58"/>
  <c r="AG305" i="58"/>
  <c r="AB375" i="58"/>
  <c r="AG375" i="58"/>
  <c r="AB17" i="58"/>
  <c r="AG17" i="58"/>
  <c r="AB309" i="58"/>
  <c r="AG309" i="58"/>
  <c r="AB7" i="58"/>
  <c r="AG7" i="58"/>
  <c r="AB10" i="58"/>
  <c r="AG10" i="58"/>
  <c r="AB86" i="58"/>
  <c r="AG86" i="58"/>
  <c r="AB26" i="58"/>
  <c r="AB197" i="58"/>
  <c r="AB15" i="58"/>
  <c r="AB57" i="58"/>
  <c r="AG57" i="58"/>
  <c r="AB380" i="58"/>
  <c r="AG380" i="58"/>
  <c r="AB350" i="58"/>
  <c r="AG350" i="58"/>
  <c r="AB95" i="58"/>
  <c r="AG95" i="58"/>
  <c r="AB255" i="58"/>
  <c r="AG255" i="58"/>
  <c r="AB303" i="58"/>
  <c r="AG303" i="58"/>
  <c r="AB8" i="58"/>
  <c r="AG8" i="58"/>
  <c r="AB84" i="58"/>
  <c r="AG84" i="58"/>
  <c r="AB190" i="58"/>
  <c r="AG190" i="58"/>
  <c r="AB272" i="58"/>
  <c r="AG272" i="58"/>
  <c r="AB201" i="58"/>
  <c r="AG201" i="58"/>
  <c r="AB293" i="58"/>
  <c r="AG293" i="58"/>
  <c r="AB391" i="58"/>
  <c r="AG391" i="58"/>
  <c r="AB356" i="58"/>
  <c r="AG356" i="58"/>
  <c r="AB129" i="58"/>
  <c r="AG129" i="58"/>
  <c r="AB358" i="58"/>
  <c r="AG358" i="58"/>
  <c r="AB312" i="58"/>
  <c r="AG312" i="58"/>
  <c r="AB361" i="58"/>
  <c r="AG361" i="58"/>
  <c r="AB334" i="58"/>
  <c r="AG334" i="58"/>
  <c r="AB11" i="58"/>
  <c r="AG11" i="58"/>
  <c r="AB87" i="58"/>
  <c r="AG87" i="58"/>
  <c r="AB151" i="58"/>
  <c r="AG151" i="58"/>
  <c r="AB207" i="58"/>
  <c r="AG207" i="58"/>
  <c r="AB289" i="58"/>
  <c r="AG289" i="58"/>
  <c r="AB67" i="58"/>
  <c r="AG67" i="58"/>
  <c r="AB148" i="58"/>
  <c r="AG148" i="58"/>
  <c r="AB186" i="58"/>
  <c r="AG186" i="58"/>
  <c r="AB198" i="58"/>
  <c r="AG198" i="58"/>
  <c r="AB282" i="58"/>
  <c r="AG282" i="58"/>
  <c r="AB318" i="58"/>
  <c r="AG318" i="58"/>
  <c r="AB327" i="58"/>
  <c r="AG327" i="58"/>
  <c r="AB319" i="58"/>
  <c r="AG319" i="58"/>
  <c r="AB348" i="58"/>
  <c r="AG348" i="58"/>
  <c r="AB338" i="58"/>
  <c r="AG338" i="58"/>
  <c r="AB366" i="58"/>
  <c r="AG366" i="58"/>
  <c r="AB9" i="58"/>
  <c r="AG9" i="58"/>
  <c r="AB27" i="58"/>
  <c r="AG27" i="58"/>
  <c r="AB69" i="58"/>
  <c r="AG69" i="58"/>
  <c r="AB109" i="58"/>
  <c r="AG109" i="58"/>
  <c r="AB153" i="58"/>
  <c r="AG153" i="58"/>
  <c r="AB191" i="58"/>
  <c r="AG191" i="58"/>
  <c r="AB278" i="58"/>
  <c r="AG278" i="58"/>
  <c r="AB301" i="58"/>
  <c r="AG301" i="58"/>
  <c r="AI281" i="58"/>
  <c r="AD281" i="58"/>
  <c r="AB346" i="58"/>
  <c r="AG346" i="58"/>
  <c r="AB347" i="58"/>
  <c r="AG347" i="58"/>
  <c r="AB345" i="58"/>
  <c r="AG345" i="58"/>
  <c r="AB23" i="58"/>
  <c r="AG23" i="58"/>
  <c r="AB90" i="58"/>
  <c r="AG90" i="58"/>
  <c r="AB150" i="58"/>
  <c r="AG150" i="58"/>
  <c r="AB196" i="58"/>
  <c r="AG196" i="58"/>
  <c r="AB288" i="58"/>
  <c r="AG288" i="58"/>
  <c r="AB408" i="58"/>
  <c r="AG408" i="58"/>
  <c r="AB193" i="58"/>
  <c r="AG193" i="58"/>
  <c r="AB285" i="58"/>
  <c r="AG285" i="58"/>
  <c r="AB321" i="58"/>
  <c r="AG321" i="58"/>
  <c r="AB308" i="58"/>
  <c r="AG308" i="58"/>
  <c r="AB202" i="58"/>
  <c r="AG202" i="58"/>
  <c r="AB409" i="58"/>
  <c r="AG409" i="58"/>
  <c r="AC281" i="58"/>
  <c r="AH281" i="58"/>
  <c r="AB92" i="58"/>
  <c r="AG92" i="58"/>
  <c r="AB128" i="58"/>
  <c r="AG128" i="58"/>
  <c r="AB85" i="58"/>
  <c r="AG85" i="58"/>
  <c r="AB93" i="58"/>
  <c r="AG93" i="58"/>
  <c r="AB133" i="58"/>
  <c r="AG133" i="58"/>
  <c r="AB258" i="58"/>
  <c r="AG258" i="58"/>
  <c r="AB66" i="58"/>
  <c r="AG66" i="58"/>
  <c r="AB78" i="58"/>
  <c r="AG78" i="58"/>
  <c r="AB102" i="58"/>
  <c r="AG102" i="58"/>
  <c r="AB228" i="58"/>
  <c r="AG228" i="58"/>
  <c r="AB320" i="58"/>
  <c r="AG320" i="58"/>
  <c r="AB91" i="58"/>
  <c r="AG91" i="58"/>
  <c r="AB304" i="58"/>
  <c r="Y393" i="58"/>
  <c r="T393" i="58"/>
  <c r="Y361" i="58"/>
  <c r="T361" i="58"/>
  <c r="Y379" i="58"/>
  <c r="T379" i="58"/>
  <c r="Y396" i="58"/>
  <c r="T396" i="58"/>
  <c r="Y397" i="58"/>
  <c r="T397" i="58"/>
  <c r="Y390" i="58"/>
  <c r="T390" i="58"/>
  <c r="Y338" i="58"/>
  <c r="T338" i="58"/>
  <c r="Y346" i="58"/>
  <c r="T346" i="58"/>
  <c r="Y336" i="58"/>
  <c r="T336" i="58"/>
  <c r="Y364" i="58"/>
  <c r="T364" i="58"/>
  <c r="Y382" i="58"/>
  <c r="T382" i="58"/>
  <c r="Y354" i="58"/>
  <c r="T354" i="58"/>
  <c r="Y49" i="58"/>
  <c r="T49" i="58"/>
  <c r="Y84" i="58"/>
  <c r="T84" i="58"/>
  <c r="Y52" i="58"/>
  <c r="T52" i="58"/>
  <c r="Y83" i="58"/>
  <c r="T83" i="58"/>
  <c r="Y13" i="58"/>
  <c r="T13" i="58"/>
  <c r="Y8" i="58"/>
  <c r="T8" i="58"/>
  <c r="Y67" i="58"/>
  <c r="T67" i="58"/>
  <c r="Y100" i="58"/>
  <c r="T100" i="58"/>
  <c r="Y136" i="58"/>
  <c r="T136" i="58"/>
  <c r="Y152" i="58"/>
  <c r="T152" i="58"/>
  <c r="Y190" i="58"/>
  <c r="T190" i="58"/>
  <c r="Y230" i="58"/>
  <c r="T230" i="58"/>
  <c r="Y282" i="58"/>
  <c r="T282" i="58"/>
  <c r="Y313" i="58"/>
  <c r="T313" i="58"/>
  <c r="Y126" i="58"/>
  <c r="T126" i="58"/>
  <c r="Y17" i="58"/>
  <c r="AD17" i="58" s="1"/>
  <c r="T17" i="58"/>
  <c r="Y81" i="58"/>
  <c r="AI81" i="58" s="1"/>
  <c r="T81" i="58"/>
  <c r="Y93" i="58"/>
  <c r="T93" i="58"/>
  <c r="Y109" i="58"/>
  <c r="T109" i="58"/>
  <c r="Y141" i="58"/>
  <c r="T141" i="58"/>
  <c r="Y157" i="58"/>
  <c r="T157" i="58"/>
  <c r="Y257" i="58"/>
  <c r="T257" i="58"/>
  <c r="Y291" i="58"/>
  <c r="T291" i="58"/>
  <c r="Y324" i="58"/>
  <c r="T324" i="58"/>
  <c r="Y218" i="58"/>
  <c r="T218" i="58"/>
  <c r="Y10" i="58"/>
  <c r="T10" i="58"/>
  <c r="Y78" i="58"/>
  <c r="T78" i="58"/>
  <c r="Y98" i="58"/>
  <c r="T98" i="58"/>
  <c r="Y134" i="58"/>
  <c r="T134" i="58"/>
  <c r="Y150" i="58"/>
  <c r="T150" i="58"/>
  <c r="Y200" i="58"/>
  <c r="T200" i="58"/>
  <c r="Y279" i="58"/>
  <c r="T279" i="58"/>
  <c r="Y302" i="58"/>
  <c r="T302" i="58"/>
  <c r="Y131" i="58"/>
  <c r="T131" i="58"/>
  <c r="Y312" i="58"/>
  <c r="T312" i="58"/>
  <c r="Y24" i="58"/>
  <c r="AD24" i="58" s="1"/>
  <c r="T24" i="58"/>
  <c r="Y99" i="58"/>
  <c r="T99" i="58"/>
  <c r="Y125" i="58"/>
  <c r="T125" i="58"/>
  <c r="Y147" i="58"/>
  <c r="AD147" i="58" s="1"/>
  <c r="T147" i="58"/>
  <c r="Y189" i="58"/>
  <c r="T189" i="58"/>
  <c r="Y207" i="58"/>
  <c r="T207" i="58"/>
  <c r="Y280" i="58"/>
  <c r="T280" i="58"/>
  <c r="Y303" i="58"/>
  <c r="T303" i="58"/>
  <c r="Y330" i="58"/>
  <c r="T330" i="58"/>
  <c r="Y259" i="58"/>
  <c r="T259" i="58"/>
  <c r="Y77" i="58"/>
  <c r="T77" i="58"/>
  <c r="N163" i="58"/>
  <c r="W163" i="58"/>
  <c r="R163" i="58"/>
  <c r="N175" i="58"/>
  <c r="W175" i="58"/>
  <c r="R175" i="58"/>
  <c r="N44" i="58"/>
  <c r="W44" i="58"/>
  <c r="R44" i="58"/>
  <c r="Y114" i="58"/>
  <c r="T114" i="58"/>
  <c r="N40" i="58"/>
  <c r="W40" i="58"/>
  <c r="R40" i="58"/>
  <c r="N166" i="58"/>
  <c r="W166" i="58"/>
  <c r="R166" i="58"/>
  <c r="Y35" i="58"/>
  <c r="T35" i="58"/>
  <c r="Y298" i="58"/>
  <c r="T298" i="58"/>
  <c r="Y70" i="58"/>
  <c r="T70" i="58"/>
  <c r="W181" i="58"/>
  <c r="R181" i="58"/>
  <c r="Y58" i="58"/>
  <c r="T58" i="58"/>
  <c r="Y209" i="58"/>
  <c r="T209" i="58"/>
  <c r="Y73" i="58"/>
  <c r="T73" i="58"/>
  <c r="Y116" i="58"/>
  <c r="T116" i="58"/>
  <c r="N46" i="58"/>
  <c r="W46" i="58"/>
  <c r="R46" i="58"/>
  <c r="W176" i="58"/>
  <c r="R176" i="58"/>
  <c r="N183" i="58"/>
  <c r="W183" i="58"/>
  <c r="R183" i="58"/>
  <c r="Y59" i="58"/>
  <c r="T59" i="58"/>
  <c r="W188" i="58"/>
  <c r="R188" i="58"/>
  <c r="AB188" i="58" s="1"/>
  <c r="Y18" i="58"/>
  <c r="T18" i="58"/>
  <c r="Y16" i="58"/>
  <c r="T16" i="58"/>
  <c r="Y39" i="58"/>
  <c r="T39" i="58"/>
  <c r="X295" i="58"/>
  <c r="S295" i="58"/>
  <c r="X18" i="58"/>
  <c r="S18" i="58"/>
  <c r="X129" i="58"/>
  <c r="S129" i="58"/>
  <c r="X11" i="58"/>
  <c r="S11" i="58"/>
  <c r="X103" i="58"/>
  <c r="S103" i="58"/>
  <c r="X201" i="58"/>
  <c r="S201" i="58"/>
  <c r="X236" i="58"/>
  <c r="S236" i="58"/>
  <c r="X8" i="58"/>
  <c r="S8" i="58"/>
  <c r="X256" i="58"/>
  <c r="AC256" i="58" s="1"/>
  <c r="S256" i="58"/>
  <c r="X313" i="58"/>
  <c r="S313" i="58"/>
  <c r="X245" i="58"/>
  <c r="S245" i="58"/>
  <c r="X27" i="58"/>
  <c r="S27" i="58"/>
  <c r="X153" i="58"/>
  <c r="S153" i="58"/>
  <c r="X305" i="58"/>
  <c r="S305" i="58"/>
  <c r="X246" i="58"/>
  <c r="S246" i="58"/>
  <c r="X34" i="58"/>
  <c r="S34" i="58"/>
  <c r="X262" i="58"/>
  <c r="S262" i="58"/>
  <c r="X10" i="58"/>
  <c r="S10" i="58"/>
  <c r="X72" i="58"/>
  <c r="S72" i="58"/>
  <c r="X102" i="58"/>
  <c r="S102" i="58"/>
  <c r="X408" i="58"/>
  <c r="S408" i="58"/>
  <c r="X251" i="58"/>
  <c r="S251" i="58"/>
  <c r="X317" i="58"/>
  <c r="S317" i="58"/>
  <c r="X19" i="58"/>
  <c r="S19" i="58"/>
  <c r="X17" i="58"/>
  <c r="AC17" i="58" s="1"/>
  <c r="S17" i="58"/>
  <c r="X278" i="58"/>
  <c r="S278" i="58"/>
  <c r="X38" i="58"/>
  <c r="S38" i="58"/>
  <c r="X57" i="58"/>
  <c r="S57" i="58"/>
  <c r="X234" i="58"/>
  <c r="S234" i="58"/>
  <c r="T233" i="58"/>
  <c r="Y132" i="58"/>
  <c r="T132" i="58"/>
  <c r="X243" i="58"/>
  <c r="S243" i="58"/>
  <c r="X263" i="58"/>
  <c r="S263" i="58"/>
  <c r="X37" i="58"/>
  <c r="S37" i="58"/>
  <c r="X202" i="58"/>
  <c r="S202" i="58"/>
  <c r="X26" i="58"/>
  <c r="S26" i="58"/>
  <c r="X83" i="58"/>
  <c r="S83" i="58"/>
  <c r="X143" i="58"/>
  <c r="S143" i="58"/>
  <c r="X197" i="58"/>
  <c r="S197" i="58"/>
  <c r="X280" i="58"/>
  <c r="S280" i="58"/>
  <c r="X212" i="58"/>
  <c r="S212" i="58"/>
  <c r="X113" i="58"/>
  <c r="S113" i="58"/>
  <c r="X35" i="58"/>
  <c r="S35" i="58"/>
  <c r="X15" i="58"/>
  <c r="S15" i="58"/>
  <c r="X53" i="58"/>
  <c r="S53" i="58"/>
  <c r="X104" i="58"/>
  <c r="S104" i="58"/>
  <c r="X144" i="58"/>
  <c r="S144" i="58"/>
  <c r="X160" i="58"/>
  <c r="S160" i="58"/>
  <c r="X194" i="58"/>
  <c r="S194" i="58"/>
  <c r="X300" i="58"/>
  <c r="S300" i="58"/>
  <c r="X265" i="58"/>
  <c r="S265" i="58"/>
  <c r="Y242" i="58"/>
  <c r="T242" i="58"/>
  <c r="X283" i="58"/>
  <c r="S283" i="58"/>
  <c r="Y251" i="58"/>
  <c r="T251" i="58"/>
  <c r="X131" i="58"/>
  <c r="S131" i="58"/>
  <c r="X269" i="58"/>
  <c r="S269" i="58"/>
  <c r="X266" i="58"/>
  <c r="S266" i="58"/>
  <c r="X64" i="58"/>
  <c r="S64" i="58"/>
  <c r="X105" i="58"/>
  <c r="S105" i="58"/>
  <c r="X133" i="58"/>
  <c r="S133" i="58"/>
  <c r="X149" i="58"/>
  <c r="S149" i="58"/>
  <c r="X187" i="58"/>
  <c r="S187" i="58"/>
  <c r="X199" i="58"/>
  <c r="S199" i="58"/>
  <c r="X291" i="58"/>
  <c r="S291" i="58"/>
  <c r="X211" i="58"/>
  <c r="S211" i="58"/>
  <c r="X115" i="58"/>
  <c r="S115" i="58"/>
  <c r="X6" i="58"/>
  <c r="AH6" i="58" s="1"/>
  <c r="S6" i="58"/>
  <c r="X208" i="58"/>
  <c r="S208" i="58"/>
  <c r="X122" i="58"/>
  <c r="S122" i="58"/>
  <c r="X146" i="58"/>
  <c r="S146" i="58"/>
  <c r="X192" i="58"/>
  <c r="S192" i="58"/>
  <c r="X284" i="58"/>
  <c r="S284" i="58"/>
  <c r="Y370" i="58"/>
  <c r="T370" i="58"/>
  <c r="X406" i="58"/>
  <c r="S406" i="58"/>
  <c r="Y236" i="58"/>
  <c r="T236" i="58"/>
  <c r="Y248" i="58"/>
  <c r="T248" i="58"/>
  <c r="X125" i="58"/>
  <c r="S125" i="58"/>
  <c r="X159" i="58"/>
  <c r="S159" i="58"/>
  <c r="X229" i="58"/>
  <c r="S229" i="58"/>
  <c r="X310" i="58"/>
  <c r="S310" i="58"/>
  <c r="X276" i="58"/>
  <c r="S276" i="58"/>
  <c r="Y249" i="58"/>
  <c r="T249" i="58"/>
  <c r="Y353" i="58"/>
  <c r="T353" i="58"/>
  <c r="Y373" i="58"/>
  <c r="T373" i="58"/>
  <c r="Y333" i="58"/>
  <c r="T333" i="58"/>
  <c r="Y352" i="58"/>
  <c r="T352" i="58"/>
  <c r="Y363" i="58"/>
  <c r="T363" i="58"/>
  <c r="Y399" i="58"/>
  <c r="T399" i="58"/>
  <c r="Y388" i="58"/>
  <c r="T388" i="58"/>
  <c r="Y362" i="58"/>
  <c r="T362" i="58"/>
  <c r="Y334" i="58"/>
  <c r="T334" i="58"/>
  <c r="Y391" i="58"/>
  <c r="T391" i="58"/>
  <c r="Y369" i="58"/>
  <c r="T369" i="58"/>
  <c r="Y402" i="58"/>
  <c r="T402" i="58"/>
  <c r="Y347" i="58"/>
  <c r="T347" i="58"/>
  <c r="Y385" i="58"/>
  <c r="T385" i="58"/>
  <c r="Y384" i="58"/>
  <c r="T384" i="58"/>
  <c r="Y383" i="58"/>
  <c r="T383" i="58"/>
  <c r="Y342" i="58"/>
  <c r="T342" i="58"/>
  <c r="Y403" i="58"/>
  <c r="T403" i="58"/>
  <c r="Y375" i="58"/>
  <c r="T375" i="58"/>
  <c r="Y48" i="58"/>
  <c r="T48" i="58"/>
  <c r="Y286" i="58"/>
  <c r="T286" i="58"/>
  <c r="Y110" i="58"/>
  <c r="T110" i="58"/>
  <c r="Y409" i="58"/>
  <c r="T409" i="58"/>
  <c r="Y309" i="58"/>
  <c r="T309" i="58"/>
  <c r="Y15" i="58"/>
  <c r="T15" i="58"/>
  <c r="Y88" i="58"/>
  <c r="AD88" i="58" s="1"/>
  <c r="T88" i="58"/>
  <c r="Y104" i="58"/>
  <c r="T104" i="58"/>
  <c r="Y140" i="58"/>
  <c r="T140" i="58"/>
  <c r="Y156" i="58"/>
  <c r="T156" i="58"/>
  <c r="Y194" i="58"/>
  <c r="T194" i="58"/>
  <c r="Y256" i="58"/>
  <c r="AD256" i="58" s="1"/>
  <c r="T256" i="58"/>
  <c r="Y290" i="58"/>
  <c r="T290" i="58"/>
  <c r="Y318" i="58"/>
  <c r="AI318" i="58" s="1"/>
  <c r="T318" i="58"/>
  <c r="Y185" i="58"/>
  <c r="T185" i="58"/>
  <c r="Y27" i="58"/>
  <c r="T27" i="58"/>
  <c r="Y97" i="58"/>
  <c r="T97" i="58"/>
  <c r="Y121" i="58"/>
  <c r="AI121" i="58" s="1"/>
  <c r="T121" i="58"/>
  <c r="Y145" i="58"/>
  <c r="T145" i="58"/>
  <c r="Y187" i="58"/>
  <c r="T187" i="58"/>
  <c r="Y274" i="58"/>
  <c r="T274" i="58"/>
  <c r="Y301" i="58"/>
  <c r="T301" i="58"/>
  <c r="Y328" i="58"/>
  <c r="T328" i="58"/>
  <c r="Y123" i="58"/>
  <c r="T123" i="58"/>
  <c r="Y23" i="58"/>
  <c r="AD23" i="58" s="1"/>
  <c r="T23" i="58"/>
  <c r="Y82" i="58"/>
  <c r="AI82" i="58" s="1"/>
  <c r="T82" i="58"/>
  <c r="Y102" i="58"/>
  <c r="AI102" i="58" s="1"/>
  <c r="T102" i="58"/>
  <c r="Y138" i="58"/>
  <c r="AD138" i="58" s="1"/>
  <c r="T138" i="58"/>
  <c r="Y154" i="58"/>
  <c r="T154" i="58"/>
  <c r="Y206" i="58"/>
  <c r="T206" i="58"/>
  <c r="Y284" i="58"/>
  <c r="T284" i="58"/>
  <c r="Y320" i="58"/>
  <c r="T320" i="58"/>
  <c r="Y129" i="58"/>
  <c r="T129" i="58"/>
  <c r="Y311" i="58"/>
  <c r="T311" i="58"/>
  <c r="Y87" i="58"/>
  <c r="T87" i="58"/>
  <c r="Y103" i="58"/>
  <c r="T103" i="58"/>
  <c r="Y135" i="58"/>
  <c r="T135" i="58"/>
  <c r="Y151" i="58"/>
  <c r="AI151" i="58" s="1"/>
  <c r="T151" i="58"/>
  <c r="Y193" i="58"/>
  <c r="T193" i="58"/>
  <c r="Y229" i="58"/>
  <c r="T229" i="58"/>
  <c r="Y285" i="58"/>
  <c r="T285" i="58"/>
  <c r="Y310" i="58"/>
  <c r="T310" i="58"/>
  <c r="Y269" i="58"/>
  <c r="T269" i="58"/>
  <c r="Y261" i="58"/>
  <c r="T261" i="58"/>
  <c r="Y323" i="58"/>
  <c r="T323" i="58"/>
  <c r="N171" i="58"/>
  <c r="W171" i="58"/>
  <c r="R171" i="58"/>
  <c r="N162" i="58"/>
  <c r="W162" i="58"/>
  <c r="R162" i="58"/>
  <c r="Y217" i="58"/>
  <c r="T217" i="58"/>
  <c r="Y297" i="58"/>
  <c r="T297" i="58"/>
  <c r="W174" i="58"/>
  <c r="R174" i="58"/>
  <c r="N170" i="58"/>
  <c r="W170" i="58"/>
  <c r="R170" i="58"/>
  <c r="Y262" i="58"/>
  <c r="T262" i="58"/>
  <c r="Y263" i="58"/>
  <c r="T263" i="58"/>
  <c r="Y118" i="58"/>
  <c r="T118" i="58"/>
  <c r="N169" i="58"/>
  <c r="W169" i="58"/>
  <c r="R169" i="58"/>
  <c r="Y215" i="58"/>
  <c r="T215" i="58"/>
  <c r="Y213" i="58"/>
  <c r="T213" i="58"/>
  <c r="Y295" i="58"/>
  <c r="T295" i="58"/>
  <c r="Y117" i="58"/>
  <c r="T117" i="58"/>
  <c r="N130" i="58"/>
  <c r="W130" i="58"/>
  <c r="R130" i="58"/>
  <c r="N165" i="58"/>
  <c r="W165" i="58"/>
  <c r="R165" i="58"/>
  <c r="N177" i="58"/>
  <c r="W177" i="58"/>
  <c r="R177" i="58"/>
  <c r="Y214" i="58"/>
  <c r="T214" i="58"/>
  <c r="Y38" i="58"/>
  <c r="T38" i="58"/>
  <c r="Y19" i="58"/>
  <c r="T19" i="58"/>
  <c r="Y20" i="58"/>
  <c r="T20" i="58"/>
  <c r="Y6" i="58"/>
  <c r="AI6" i="58" s="1"/>
  <c r="T6" i="58"/>
  <c r="N68" i="58"/>
  <c r="W68" i="58"/>
  <c r="AG68" i="58" s="1"/>
  <c r="R68" i="58"/>
  <c r="X116" i="58"/>
  <c r="S116" i="58"/>
  <c r="X65" i="58"/>
  <c r="S65" i="58"/>
  <c r="X214" i="58"/>
  <c r="S214" i="58"/>
  <c r="X312" i="58"/>
  <c r="S312" i="58"/>
  <c r="X24" i="58"/>
  <c r="S24" i="58"/>
  <c r="X293" i="58"/>
  <c r="AH293" i="58" s="1"/>
  <c r="S293" i="58"/>
  <c r="X240" i="58"/>
  <c r="S240" i="58"/>
  <c r="X25" i="58"/>
  <c r="S25" i="58"/>
  <c r="X128" i="58"/>
  <c r="S128" i="58"/>
  <c r="X277" i="58"/>
  <c r="S277" i="58"/>
  <c r="X318" i="58"/>
  <c r="S318" i="58"/>
  <c r="X249" i="58"/>
  <c r="S249" i="58"/>
  <c r="X85" i="58"/>
  <c r="AH85" i="58" s="1"/>
  <c r="S85" i="58"/>
  <c r="X195" i="58"/>
  <c r="S195" i="58"/>
  <c r="X319" i="58"/>
  <c r="S319" i="58"/>
  <c r="X76" i="58"/>
  <c r="S76" i="58"/>
  <c r="X21" i="58"/>
  <c r="S21" i="58"/>
  <c r="X308" i="58"/>
  <c r="S308" i="58"/>
  <c r="X23" i="58"/>
  <c r="S23" i="58"/>
  <c r="X78" i="58"/>
  <c r="S78" i="58"/>
  <c r="X196" i="58"/>
  <c r="S196" i="58"/>
  <c r="X254" i="58"/>
  <c r="S254" i="58"/>
  <c r="X16" i="58"/>
  <c r="S16" i="58"/>
  <c r="X70" i="58"/>
  <c r="S70" i="58"/>
  <c r="X22" i="58"/>
  <c r="S22" i="58"/>
  <c r="X69" i="58"/>
  <c r="S69" i="58"/>
  <c r="X14" i="58"/>
  <c r="S14" i="58"/>
  <c r="X60" i="58"/>
  <c r="S60" i="58"/>
  <c r="X48" i="58"/>
  <c r="S48" i="58"/>
  <c r="Y239" i="58"/>
  <c r="T239" i="58"/>
  <c r="S233" i="58"/>
  <c r="X132" i="58"/>
  <c r="S132" i="58"/>
  <c r="Y240" i="58"/>
  <c r="T240" i="58"/>
  <c r="X260" i="58"/>
  <c r="S260" i="58"/>
  <c r="X62" i="58"/>
  <c r="S62" i="58"/>
  <c r="X20" i="58"/>
  <c r="S20" i="58"/>
  <c r="X13" i="58"/>
  <c r="S13" i="58"/>
  <c r="X203" i="58"/>
  <c r="S203" i="58"/>
  <c r="X135" i="58"/>
  <c r="S135" i="58"/>
  <c r="X189" i="58"/>
  <c r="S189" i="58"/>
  <c r="X271" i="58"/>
  <c r="S271" i="58"/>
  <c r="X326" i="58"/>
  <c r="S326" i="58"/>
  <c r="X61" i="58"/>
  <c r="S61" i="58"/>
  <c r="X185" i="58"/>
  <c r="S185" i="58"/>
  <c r="X55" i="58"/>
  <c r="S55" i="58"/>
  <c r="X50" i="58"/>
  <c r="S50" i="58"/>
  <c r="X88" i="58"/>
  <c r="S88" i="58"/>
  <c r="X100" i="58"/>
  <c r="S100" i="58"/>
  <c r="X140" i="58"/>
  <c r="S140" i="58"/>
  <c r="X156" i="58"/>
  <c r="AC156" i="58" s="1"/>
  <c r="S156" i="58"/>
  <c r="X230" i="58"/>
  <c r="S230" i="58"/>
  <c r="X290" i="58"/>
  <c r="S290" i="58"/>
  <c r="Y238" i="58"/>
  <c r="T238" i="58"/>
  <c r="X328" i="58"/>
  <c r="S328" i="58"/>
  <c r="Y235" i="58"/>
  <c r="T235" i="58"/>
  <c r="Y247" i="58"/>
  <c r="T247" i="58"/>
  <c r="X12" i="58"/>
  <c r="S12" i="58"/>
  <c r="X71" i="58"/>
  <c r="S71" i="58"/>
  <c r="X51" i="58"/>
  <c r="S51" i="58"/>
  <c r="X81" i="58"/>
  <c r="AH81" i="58" s="1"/>
  <c r="S81" i="58"/>
  <c r="X101" i="58"/>
  <c r="S101" i="58"/>
  <c r="X121" i="58"/>
  <c r="S121" i="58"/>
  <c r="X145" i="58"/>
  <c r="S145" i="58"/>
  <c r="X157" i="58"/>
  <c r="AC157" i="58" s="1"/>
  <c r="S157" i="58"/>
  <c r="X287" i="58"/>
  <c r="S287" i="58"/>
  <c r="X210" i="58"/>
  <c r="S210" i="58"/>
  <c r="X215" i="58"/>
  <c r="S215" i="58"/>
  <c r="X219" i="58"/>
  <c r="S219" i="58"/>
  <c r="X123" i="58"/>
  <c r="S123" i="58"/>
  <c r="X52" i="58"/>
  <c r="S52" i="58"/>
  <c r="X98" i="58"/>
  <c r="S98" i="58"/>
  <c r="X110" i="58"/>
  <c r="S110" i="58"/>
  <c r="X142" i="58"/>
  <c r="S142" i="58"/>
  <c r="X158" i="58"/>
  <c r="S158" i="58"/>
  <c r="X206" i="58"/>
  <c r="S206" i="58"/>
  <c r="X279" i="58"/>
  <c r="S279" i="58"/>
  <c r="X302" i="58"/>
  <c r="S302" i="58"/>
  <c r="X329" i="58"/>
  <c r="S329" i="58"/>
  <c r="X315" i="58"/>
  <c r="S315" i="58"/>
  <c r="X232" i="58"/>
  <c r="S232" i="58"/>
  <c r="Y244" i="58"/>
  <c r="T244" i="58"/>
  <c r="X56" i="58"/>
  <c r="S56" i="58"/>
  <c r="X107" i="58"/>
  <c r="S107" i="58"/>
  <c r="X155" i="58"/>
  <c r="AC155" i="58" s="1"/>
  <c r="S155" i="58"/>
  <c r="X330" i="58"/>
  <c r="S330" i="58"/>
  <c r="Y398" i="58"/>
  <c r="T398" i="58"/>
  <c r="Y355" i="58"/>
  <c r="T355" i="58"/>
  <c r="Y404" i="58"/>
  <c r="T404" i="58"/>
  <c r="Y341" i="58"/>
  <c r="T341" i="58"/>
  <c r="Y401" i="58"/>
  <c r="T401" i="58"/>
  <c r="Y400" i="58"/>
  <c r="T400" i="58"/>
  <c r="Y365" i="58"/>
  <c r="T365" i="58"/>
  <c r="Y380" i="58"/>
  <c r="T380" i="58"/>
  <c r="Y337" i="58"/>
  <c r="T337" i="58"/>
  <c r="Y357" i="58"/>
  <c r="T357" i="58"/>
  <c r="W392" i="58"/>
  <c r="R392" i="58"/>
  <c r="Y195" i="58"/>
  <c r="T195" i="58"/>
  <c r="Y51" i="58"/>
  <c r="T51" i="58"/>
  <c r="Y47" i="58"/>
  <c r="T47" i="58"/>
  <c r="Y408" i="58"/>
  <c r="T408" i="58"/>
  <c r="Y127" i="58"/>
  <c r="T127" i="58"/>
  <c r="Y25" i="58"/>
  <c r="T25" i="58"/>
  <c r="Y92" i="58"/>
  <c r="T92" i="58"/>
  <c r="Y108" i="58"/>
  <c r="T108" i="58"/>
  <c r="Y144" i="58"/>
  <c r="T144" i="58"/>
  <c r="Y160" i="58"/>
  <c r="T160" i="58"/>
  <c r="Y198" i="58"/>
  <c r="T198" i="58"/>
  <c r="Y272" i="58"/>
  <c r="T272" i="58"/>
  <c r="Y300" i="58"/>
  <c r="T300" i="58"/>
  <c r="Y322" i="58"/>
  <c r="T322" i="58"/>
  <c r="Y308" i="58"/>
  <c r="T308" i="58"/>
  <c r="Y64" i="58"/>
  <c r="T64" i="58"/>
  <c r="Y85" i="58"/>
  <c r="AI85" i="58" s="1"/>
  <c r="T85" i="58"/>
  <c r="Y101" i="58"/>
  <c r="T101" i="58"/>
  <c r="Y133" i="58"/>
  <c r="T133" i="58"/>
  <c r="Y149" i="58"/>
  <c r="AD149" i="58" s="1"/>
  <c r="T149" i="58"/>
  <c r="Y191" i="58"/>
  <c r="T191" i="58"/>
  <c r="Y278" i="58"/>
  <c r="AI278" i="58" s="1"/>
  <c r="T278" i="58"/>
  <c r="Y305" i="58"/>
  <c r="T305" i="58"/>
  <c r="Y202" i="58"/>
  <c r="T202" i="58"/>
  <c r="Y258" i="58"/>
  <c r="AI258" i="58" s="1"/>
  <c r="T258" i="58"/>
  <c r="Y66" i="58"/>
  <c r="AI66" i="58" s="1"/>
  <c r="T66" i="58"/>
  <c r="Y86" i="58"/>
  <c r="T86" i="58"/>
  <c r="Y106" i="58"/>
  <c r="T106" i="58"/>
  <c r="Y142" i="58"/>
  <c r="T142" i="58"/>
  <c r="Y158" i="58"/>
  <c r="T158" i="58"/>
  <c r="Y228" i="58"/>
  <c r="T228" i="58"/>
  <c r="Y288" i="58"/>
  <c r="T288" i="58"/>
  <c r="Y325" i="58"/>
  <c r="T325" i="58"/>
  <c r="Y203" i="58"/>
  <c r="T203" i="58"/>
  <c r="Y307" i="58"/>
  <c r="T307" i="58"/>
  <c r="Y91" i="58"/>
  <c r="T91" i="58"/>
  <c r="Y107" i="58"/>
  <c r="T107" i="58"/>
  <c r="Y139" i="58"/>
  <c r="T139" i="58"/>
  <c r="Y155" i="58"/>
  <c r="T155" i="58"/>
  <c r="Y197" i="58"/>
  <c r="T197" i="58"/>
  <c r="Y255" i="58"/>
  <c r="T255" i="58"/>
  <c r="Y289" i="58"/>
  <c r="T289" i="58"/>
  <c r="Y321" i="58"/>
  <c r="T321" i="58"/>
  <c r="Y212" i="58"/>
  <c r="T212" i="58"/>
  <c r="Y299" i="58"/>
  <c r="T299" i="58"/>
  <c r="N43" i="58"/>
  <c r="W43" i="58"/>
  <c r="R43" i="58"/>
  <c r="N172" i="58"/>
  <c r="W172" i="58"/>
  <c r="R172" i="58"/>
  <c r="Y37" i="58"/>
  <c r="T37" i="58"/>
  <c r="Y76" i="58"/>
  <c r="T76" i="58"/>
  <c r="Y63" i="58"/>
  <c r="T63" i="58"/>
  <c r="N164" i="58"/>
  <c r="W164" i="58"/>
  <c r="R164" i="58"/>
  <c r="N179" i="58"/>
  <c r="W179" i="58"/>
  <c r="R179" i="58"/>
  <c r="N120" i="58"/>
  <c r="W120" i="58"/>
  <c r="R120" i="58"/>
  <c r="Y317" i="58"/>
  <c r="T317" i="58"/>
  <c r="Y119" i="58"/>
  <c r="T119" i="58"/>
  <c r="N180" i="58"/>
  <c r="W180" i="58"/>
  <c r="R180" i="58"/>
  <c r="Y208" i="58"/>
  <c r="T208" i="58"/>
  <c r="Y210" i="58"/>
  <c r="T210" i="58"/>
  <c r="Y115" i="58"/>
  <c r="T115" i="58"/>
  <c r="Y273" i="58"/>
  <c r="T273" i="58"/>
  <c r="Y407" i="58"/>
  <c r="T407" i="58"/>
  <c r="N168" i="58"/>
  <c r="W168" i="58"/>
  <c r="R168" i="58"/>
  <c r="Y266" i="58"/>
  <c r="T266" i="58"/>
  <c r="W227" i="58"/>
  <c r="R227" i="58"/>
  <c r="Y57" i="58"/>
  <c r="T57" i="58"/>
  <c r="Y22" i="58"/>
  <c r="T22" i="58"/>
  <c r="Y12" i="58"/>
  <c r="T12" i="58"/>
  <c r="W267" i="58"/>
  <c r="R267" i="58"/>
  <c r="X117" i="58"/>
  <c r="S117" i="58"/>
  <c r="S30" i="58"/>
  <c r="X311" i="58"/>
  <c r="S311" i="58"/>
  <c r="X47" i="58"/>
  <c r="S47" i="58"/>
  <c r="X111" i="58"/>
  <c r="S111" i="58"/>
  <c r="X321" i="58"/>
  <c r="S321" i="58"/>
  <c r="X244" i="58"/>
  <c r="S244" i="58"/>
  <c r="X92" i="58"/>
  <c r="S92" i="58"/>
  <c r="X190" i="58"/>
  <c r="S190" i="58"/>
  <c r="X304" i="58"/>
  <c r="S304" i="58"/>
  <c r="X322" i="58"/>
  <c r="S322" i="58"/>
  <c r="X253" i="58"/>
  <c r="S253" i="58"/>
  <c r="X93" i="58"/>
  <c r="S93" i="58"/>
  <c r="X274" i="58"/>
  <c r="S274" i="58"/>
  <c r="X238" i="58"/>
  <c r="S238" i="58"/>
  <c r="X296" i="58"/>
  <c r="S296" i="58"/>
  <c r="X331" i="58"/>
  <c r="S331" i="58"/>
  <c r="X7" i="58"/>
  <c r="S7" i="58"/>
  <c r="X86" i="58"/>
  <c r="S86" i="58"/>
  <c r="X228" i="58"/>
  <c r="S228" i="58"/>
  <c r="X235" i="58"/>
  <c r="S235" i="58"/>
  <c r="X119" i="58"/>
  <c r="S119" i="58"/>
  <c r="X39" i="58"/>
  <c r="S39" i="58"/>
  <c r="X299" i="58"/>
  <c r="S299" i="58"/>
  <c r="X410" i="58"/>
  <c r="S410" i="58"/>
  <c r="AC410" i="58" s="1"/>
  <c r="X239" i="58"/>
  <c r="S239" i="58"/>
  <c r="Y241" i="58"/>
  <c r="T241" i="58"/>
  <c r="X252" i="58"/>
  <c r="S252" i="58"/>
  <c r="X126" i="58"/>
  <c r="S126" i="58"/>
  <c r="X118" i="58"/>
  <c r="S118" i="58"/>
  <c r="X95" i="58"/>
  <c r="S95" i="58"/>
  <c r="X255" i="58"/>
  <c r="S255" i="58"/>
  <c r="X303" i="58"/>
  <c r="S303" i="58"/>
  <c r="X264" i="58"/>
  <c r="S264" i="58"/>
  <c r="X259" i="58"/>
  <c r="S259" i="58"/>
  <c r="X127" i="58"/>
  <c r="S127" i="58"/>
  <c r="X84" i="58"/>
  <c r="S84" i="58"/>
  <c r="X96" i="58"/>
  <c r="S96" i="58"/>
  <c r="X136" i="58"/>
  <c r="S136" i="58"/>
  <c r="X152" i="58"/>
  <c r="S152" i="58"/>
  <c r="X204" i="58"/>
  <c r="S204" i="58"/>
  <c r="X272" i="58"/>
  <c r="S272" i="58"/>
  <c r="X286" i="58"/>
  <c r="S286" i="58"/>
  <c r="Y250" i="58"/>
  <c r="T250" i="58"/>
  <c r="X405" i="58"/>
  <c r="S405" i="58"/>
  <c r="Y243" i="58"/>
  <c r="T243" i="58"/>
  <c r="X114" i="58"/>
  <c r="S114" i="58"/>
  <c r="X63" i="58"/>
  <c r="S63" i="58"/>
  <c r="X59" i="58"/>
  <c r="S59" i="58"/>
  <c r="X97" i="58"/>
  <c r="S97" i="58"/>
  <c r="X141" i="58"/>
  <c r="S141" i="58"/>
  <c r="X257" i="58"/>
  <c r="S257" i="58"/>
  <c r="X324" i="58"/>
  <c r="S324" i="58"/>
  <c r="X213" i="58"/>
  <c r="S213" i="58"/>
  <c r="X218" i="58"/>
  <c r="S218" i="58"/>
  <c r="X124" i="58"/>
  <c r="S124" i="58"/>
  <c r="X82" i="58"/>
  <c r="S82" i="58"/>
  <c r="X106" i="58"/>
  <c r="S106" i="58"/>
  <c r="X138" i="58"/>
  <c r="AC138" i="58" s="1"/>
  <c r="S138" i="58"/>
  <c r="X154" i="58"/>
  <c r="S154" i="58"/>
  <c r="X200" i="58"/>
  <c r="S200" i="58"/>
  <c r="X270" i="58"/>
  <c r="S270" i="58"/>
  <c r="X292" i="58"/>
  <c r="S292" i="58"/>
  <c r="X325" i="58"/>
  <c r="S325" i="58"/>
  <c r="X306" i="58"/>
  <c r="S306" i="58"/>
  <c r="X79" i="58"/>
  <c r="S79" i="58"/>
  <c r="X99" i="58"/>
  <c r="S99" i="58"/>
  <c r="X147" i="58"/>
  <c r="S147" i="58"/>
  <c r="X80" i="58"/>
  <c r="S80" i="58"/>
  <c r="Y395" i="58"/>
  <c r="T395" i="58"/>
  <c r="Y371" i="58"/>
  <c r="T371" i="58"/>
  <c r="Y372" i="58"/>
  <c r="T372" i="58"/>
  <c r="Y344" i="58"/>
  <c r="T344" i="58"/>
  <c r="Y360" i="58"/>
  <c r="T360" i="58"/>
  <c r="Y387" i="58"/>
  <c r="T387" i="58"/>
  <c r="Y356" i="58"/>
  <c r="T356" i="58"/>
  <c r="Y335" i="58"/>
  <c r="T335" i="58"/>
  <c r="Y381" i="58"/>
  <c r="T381" i="58"/>
  <c r="Y374" i="58"/>
  <c r="T374" i="58"/>
  <c r="Y343" i="58"/>
  <c r="T343" i="58"/>
  <c r="Y350" i="58"/>
  <c r="T350" i="58"/>
  <c r="N216" i="58"/>
  <c r="W216" i="58"/>
  <c r="R216" i="58"/>
  <c r="Y7" i="58"/>
  <c r="T7" i="58"/>
  <c r="Y53" i="58"/>
  <c r="T53" i="58"/>
  <c r="Y205" i="58"/>
  <c r="T205" i="58"/>
  <c r="Y56" i="58"/>
  <c r="T56" i="58"/>
  <c r="Y231" i="58"/>
  <c r="AI231" i="58" s="1"/>
  <c r="T231" i="58"/>
  <c r="Y55" i="58"/>
  <c r="T55" i="58"/>
  <c r="Y50" i="58"/>
  <c r="T50" i="58"/>
  <c r="Y96" i="58"/>
  <c r="T96" i="58"/>
  <c r="Y128" i="58"/>
  <c r="AI128" i="58" s="1"/>
  <c r="T128" i="58"/>
  <c r="Y148" i="58"/>
  <c r="AD148" i="58" s="1"/>
  <c r="T148" i="58"/>
  <c r="Y186" i="58"/>
  <c r="T186" i="58"/>
  <c r="Y204" i="58"/>
  <c r="T204" i="58"/>
  <c r="Y277" i="58"/>
  <c r="AI277" i="58" s="1"/>
  <c r="T277" i="58"/>
  <c r="Y304" i="58"/>
  <c r="AI304" i="58" s="1"/>
  <c r="T304" i="58"/>
  <c r="Y327" i="58"/>
  <c r="T327" i="58"/>
  <c r="Y9" i="58"/>
  <c r="T9" i="58"/>
  <c r="Y69" i="58"/>
  <c r="T69" i="58"/>
  <c r="Y89" i="58"/>
  <c r="AD89" i="58" s="1"/>
  <c r="T89" i="58"/>
  <c r="Y105" i="58"/>
  <c r="T105" i="58"/>
  <c r="Y137" i="58"/>
  <c r="T137" i="58"/>
  <c r="Y153" i="58"/>
  <c r="AI153" i="58" s="1"/>
  <c r="T153" i="58"/>
  <c r="Y199" i="58"/>
  <c r="T199" i="58"/>
  <c r="Y287" i="58"/>
  <c r="T287" i="58"/>
  <c r="Y319" i="58"/>
  <c r="T319" i="58"/>
  <c r="Y219" i="58"/>
  <c r="T219" i="58"/>
  <c r="Y124" i="58"/>
  <c r="T124" i="58"/>
  <c r="Y72" i="58"/>
  <c r="T72" i="58"/>
  <c r="Y90" i="58"/>
  <c r="T90" i="58"/>
  <c r="Y122" i="58"/>
  <c r="T122" i="58"/>
  <c r="Y146" i="58"/>
  <c r="T146" i="58"/>
  <c r="Y192" i="58"/>
  <c r="T192" i="58"/>
  <c r="Y270" i="58"/>
  <c r="T270" i="58"/>
  <c r="Y292" i="58"/>
  <c r="T292" i="58"/>
  <c r="Y329" i="58"/>
  <c r="T329" i="58"/>
  <c r="Y26" i="58"/>
  <c r="T26" i="58"/>
  <c r="Y11" i="58"/>
  <c r="T11" i="58"/>
  <c r="Y95" i="58"/>
  <c r="T95" i="58"/>
  <c r="Y111" i="58"/>
  <c r="T111" i="58"/>
  <c r="Y143" i="58"/>
  <c r="T143" i="58"/>
  <c r="Y159" i="58"/>
  <c r="T159" i="58"/>
  <c r="Y201" i="58"/>
  <c r="T201" i="58"/>
  <c r="Y271" i="58"/>
  <c r="T271" i="58"/>
  <c r="Y293" i="58"/>
  <c r="AI293" i="58" s="1"/>
  <c r="T293" i="58"/>
  <c r="Y326" i="58"/>
  <c r="T326" i="58"/>
  <c r="Y268" i="58"/>
  <c r="T268" i="58"/>
  <c r="Y113" i="58"/>
  <c r="T113" i="58"/>
  <c r="W184" i="58"/>
  <c r="R184" i="58"/>
  <c r="W178" i="58"/>
  <c r="R178" i="58"/>
  <c r="Y60" i="58"/>
  <c r="T60" i="58"/>
  <c r="Y296" i="58"/>
  <c r="T296" i="58"/>
  <c r="Y71" i="58"/>
  <c r="T71" i="58"/>
  <c r="N173" i="58"/>
  <c r="W173" i="58"/>
  <c r="R173" i="58"/>
  <c r="Y331" i="58"/>
  <c r="T331" i="58"/>
  <c r="Y260" i="58"/>
  <c r="T260" i="58"/>
  <c r="Y62" i="58"/>
  <c r="T62" i="58"/>
  <c r="W45" i="58"/>
  <c r="R45" i="58"/>
  <c r="N182" i="58"/>
  <c r="W182" i="58"/>
  <c r="R182" i="58"/>
  <c r="N41" i="58"/>
  <c r="W41" i="58"/>
  <c r="AB41" i="58" s="1"/>
  <c r="R41" i="58"/>
  <c r="Y211" i="58"/>
  <c r="T211" i="58"/>
  <c r="Y161" i="58"/>
  <c r="T161" i="58"/>
  <c r="Y65" i="58"/>
  <c r="T65" i="58"/>
  <c r="Y294" i="58"/>
  <c r="T294" i="58"/>
  <c r="N167" i="58"/>
  <c r="W167" i="58"/>
  <c r="R167" i="58"/>
  <c r="Y36" i="58"/>
  <c r="T36" i="58"/>
  <c r="W54" i="58"/>
  <c r="R54" i="58"/>
  <c r="Y21" i="58"/>
  <c r="T21" i="58"/>
  <c r="Y14" i="58"/>
  <c r="T14" i="58"/>
  <c r="X231" i="58"/>
  <c r="S231" i="58"/>
  <c r="X273" i="58"/>
  <c r="S273" i="58"/>
  <c r="X407" i="58"/>
  <c r="S407" i="58"/>
  <c r="X307" i="58"/>
  <c r="S307" i="58"/>
  <c r="X91" i="58"/>
  <c r="S91" i="58"/>
  <c r="X151" i="58"/>
  <c r="S151" i="58"/>
  <c r="X409" i="58"/>
  <c r="S409" i="58"/>
  <c r="X248" i="58"/>
  <c r="S248" i="58"/>
  <c r="X112" i="58"/>
  <c r="S112" i="58"/>
  <c r="X237" i="58"/>
  <c r="S237" i="58"/>
  <c r="X9" i="58"/>
  <c r="S9" i="58"/>
  <c r="X109" i="58"/>
  <c r="S109" i="58"/>
  <c r="X242" i="58"/>
  <c r="S242" i="58"/>
  <c r="X297" i="58"/>
  <c r="S297" i="58"/>
  <c r="X258" i="58"/>
  <c r="AH258" i="58" s="1"/>
  <c r="S258" i="58"/>
  <c r="X66" i="58"/>
  <c r="AH66" i="58" s="1"/>
  <c r="S66" i="58"/>
  <c r="X90" i="58"/>
  <c r="S90" i="58"/>
  <c r="X320" i="58"/>
  <c r="S320" i="58"/>
  <c r="X247" i="58"/>
  <c r="S247" i="58"/>
  <c r="X298" i="58"/>
  <c r="S298" i="58"/>
  <c r="X32" i="58"/>
  <c r="S32" i="58"/>
  <c r="X58" i="58"/>
  <c r="S58" i="58"/>
  <c r="X89" i="58"/>
  <c r="AC89" i="58" s="1"/>
  <c r="S89" i="58"/>
  <c r="X323" i="58"/>
  <c r="S323" i="58"/>
  <c r="X309" i="58"/>
  <c r="S309" i="58"/>
  <c r="Y234" i="58"/>
  <c r="T234" i="58"/>
  <c r="Y252" i="58"/>
  <c r="T252" i="58"/>
  <c r="X241" i="58"/>
  <c r="S241" i="58"/>
  <c r="X250" i="58"/>
  <c r="S250" i="58"/>
  <c r="X49" i="58"/>
  <c r="S49" i="58"/>
  <c r="X87" i="58"/>
  <c r="S87" i="58"/>
  <c r="X207" i="58"/>
  <c r="S207" i="58"/>
  <c r="X289" i="58"/>
  <c r="S289" i="58"/>
  <c r="AB231" i="58"/>
  <c r="X268" i="58"/>
  <c r="S268" i="58"/>
  <c r="X261" i="58"/>
  <c r="S261" i="58"/>
  <c r="X77" i="58"/>
  <c r="S77" i="58"/>
  <c r="X67" i="58"/>
  <c r="S67" i="58"/>
  <c r="X108" i="58"/>
  <c r="S108" i="58"/>
  <c r="X148" i="58"/>
  <c r="S148" i="58"/>
  <c r="X186" i="58"/>
  <c r="S186" i="58"/>
  <c r="X198" i="58"/>
  <c r="S198" i="58"/>
  <c r="X282" i="58"/>
  <c r="S282" i="58"/>
  <c r="X327" i="58"/>
  <c r="S327" i="58"/>
  <c r="Y246" i="58"/>
  <c r="T246" i="58"/>
  <c r="X314" i="58"/>
  <c r="S314" i="58"/>
  <c r="Y245" i="58"/>
  <c r="T245" i="58"/>
  <c r="X217" i="58"/>
  <c r="S217" i="58"/>
  <c r="X294" i="58"/>
  <c r="S294" i="58"/>
  <c r="X36" i="58"/>
  <c r="S36" i="58"/>
  <c r="X137" i="58"/>
  <c r="S137" i="58"/>
  <c r="X191" i="58"/>
  <c r="S191" i="58"/>
  <c r="X205" i="58"/>
  <c r="S205" i="58"/>
  <c r="X301" i="58"/>
  <c r="S301" i="58"/>
  <c r="X209" i="58"/>
  <c r="S209" i="58"/>
  <c r="X73" i="58"/>
  <c r="S73" i="58"/>
  <c r="X161" i="58"/>
  <c r="S161" i="58"/>
  <c r="X134" i="58"/>
  <c r="S134" i="58"/>
  <c r="X150" i="58"/>
  <c r="S150" i="58"/>
  <c r="Y196" i="58"/>
  <c r="T196" i="58"/>
  <c r="X288" i="58"/>
  <c r="S288" i="58"/>
  <c r="X275" i="58"/>
  <c r="S275" i="58"/>
  <c r="X5" i="58"/>
  <c r="S5" i="58"/>
  <c r="X139" i="58"/>
  <c r="S139" i="58"/>
  <c r="X193" i="58"/>
  <c r="S193" i="58"/>
  <c r="X285" i="58"/>
  <c r="S285" i="58"/>
  <c r="X316" i="58"/>
  <c r="S316" i="58"/>
  <c r="Y237" i="58"/>
  <c r="T237" i="58"/>
  <c r="Y253" i="58"/>
  <c r="T253" i="58"/>
  <c r="AB126" i="58"/>
  <c r="AB49" i="58"/>
  <c r="AB125" i="58"/>
  <c r="AB330" i="58"/>
  <c r="AB149" i="58"/>
  <c r="AB143" i="58"/>
  <c r="AB82" i="58"/>
  <c r="AB104" i="58"/>
  <c r="AB132" i="58"/>
  <c r="AB97" i="58"/>
  <c r="AB205" i="58"/>
  <c r="AB134" i="58"/>
  <c r="AB329" i="58"/>
  <c r="AB135" i="58"/>
  <c r="AB144" i="58"/>
  <c r="AB141" i="58"/>
  <c r="AB96" i="58"/>
  <c r="AB131" i="58"/>
  <c r="AB160" i="58"/>
  <c r="AA68" i="58"/>
  <c r="AG59" i="58"/>
  <c r="N188" i="58"/>
  <c r="O188" i="58"/>
  <c r="N174" i="58"/>
  <c r="N181" i="58"/>
  <c r="N267" i="58"/>
  <c r="N184" i="58"/>
  <c r="N178" i="58"/>
  <c r="N227" i="58"/>
  <c r="N45" i="58"/>
  <c r="N176" i="58"/>
  <c r="N54" i="58"/>
  <c r="O267" i="58"/>
  <c r="AI59" i="58"/>
  <c r="O392" i="58"/>
  <c r="AI17" i="58"/>
  <c r="O43" i="58"/>
  <c r="O172" i="58"/>
  <c r="O44" i="58"/>
  <c r="O173" i="58"/>
  <c r="O181" i="58"/>
  <c r="O130" i="58"/>
  <c r="O167" i="58"/>
  <c r="O184" i="58"/>
  <c r="O178" i="58"/>
  <c r="O40" i="58"/>
  <c r="O166" i="58"/>
  <c r="O169" i="58"/>
  <c r="O176" i="58"/>
  <c r="O183" i="58"/>
  <c r="O163" i="58"/>
  <c r="O175" i="58"/>
  <c r="O174" i="58"/>
  <c r="O170" i="58"/>
  <c r="O120" i="58"/>
  <c r="O180" i="58"/>
  <c r="O41" i="58"/>
  <c r="O165" i="58"/>
  <c r="O177" i="58"/>
  <c r="O171" i="58"/>
  <c r="O162" i="58"/>
  <c r="O164" i="58"/>
  <c r="O179" i="58"/>
  <c r="O45" i="58"/>
  <c r="O182" i="58"/>
  <c r="O46" i="58"/>
  <c r="O168" i="58"/>
  <c r="O227" i="58"/>
  <c r="O216" i="58"/>
  <c r="AB354" i="58"/>
  <c r="AI88" i="58" l="1"/>
  <c r="AD192" i="58"/>
  <c r="AI192" i="58"/>
  <c r="AD72" i="58"/>
  <c r="AI72" i="58"/>
  <c r="AD206" i="58"/>
  <c r="AI206" i="58"/>
  <c r="AD370" i="58"/>
  <c r="AI370" i="58"/>
  <c r="AC112" i="58"/>
  <c r="AH112" i="58"/>
  <c r="AD111" i="58"/>
  <c r="AI111" i="58"/>
  <c r="AC48" i="58"/>
  <c r="AH48" i="58"/>
  <c r="AD48" i="58"/>
  <c r="AI48" i="58"/>
  <c r="AD218" i="58"/>
  <c r="AI218" i="58"/>
  <c r="AD47" i="58"/>
  <c r="AI47" i="58"/>
  <c r="AC206" i="58"/>
  <c r="AH206" i="58"/>
  <c r="AC72" i="58"/>
  <c r="AH72" i="58"/>
  <c r="AC47" i="58"/>
  <c r="AH47" i="58"/>
  <c r="AC25" i="58"/>
  <c r="AH25" i="58"/>
  <c r="AC192" i="58"/>
  <c r="AH192" i="58"/>
  <c r="AC218" i="58"/>
  <c r="AH218" i="58"/>
  <c r="AC111" i="58"/>
  <c r="AH111" i="58"/>
  <c r="AD25" i="58"/>
  <c r="AI25" i="58"/>
  <c r="AC136" i="58"/>
  <c r="AH136" i="58"/>
  <c r="AD137" i="58"/>
  <c r="AI137" i="58"/>
  <c r="AD136" i="58"/>
  <c r="AI136" i="58"/>
  <c r="AC137" i="58"/>
  <c r="AH137" i="58"/>
  <c r="AI24" i="58"/>
  <c r="AC134" i="58"/>
  <c r="AH134" i="58"/>
  <c r="AC191" i="58"/>
  <c r="AH191" i="58"/>
  <c r="AC327" i="58"/>
  <c r="AH327" i="58"/>
  <c r="AC198" i="58"/>
  <c r="AH198" i="58"/>
  <c r="AC148" i="58"/>
  <c r="AH148" i="58"/>
  <c r="AC67" i="58"/>
  <c r="AH67" i="58"/>
  <c r="AD350" i="58"/>
  <c r="AI350" i="58"/>
  <c r="AD374" i="58"/>
  <c r="AI374" i="58"/>
  <c r="AD387" i="58"/>
  <c r="AI387" i="58"/>
  <c r="AD344" i="58"/>
  <c r="AI344" i="58"/>
  <c r="AD371" i="58"/>
  <c r="AI371" i="58"/>
  <c r="AC99" i="58"/>
  <c r="AH99" i="58"/>
  <c r="AC292" i="58"/>
  <c r="AH292" i="58"/>
  <c r="AC200" i="58"/>
  <c r="AH200" i="58"/>
  <c r="AC82" i="58"/>
  <c r="AH82" i="58"/>
  <c r="AC324" i="58"/>
  <c r="AH324" i="58"/>
  <c r="AC141" i="58"/>
  <c r="AH141" i="58"/>
  <c r="AC286" i="58"/>
  <c r="AH286" i="58"/>
  <c r="AC204" i="58"/>
  <c r="AH204" i="58"/>
  <c r="AC84" i="58"/>
  <c r="AH84" i="58"/>
  <c r="AC303" i="58"/>
  <c r="AH303" i="58"/>
  <c r="AC95" i="58"/>
  <c r="AH95" i="58"/>
  <c r="AC126" i="58"/>
  <c r="AH126" i="58"/>
  <c r="AC86" i="58"/>
  <c r="AH86" i="58"/>
  <c r="AC93" i="58"/>
  <c r="AH93" i="58"/>
  <c r="AC322" i="58"/>
  <c r="AH322" i="58"/>
  <c r="AC190" i="58"/>
  <c r="AH190" i="58"/>
  <c r="AC311" i="58"/>
  <c r="AH311" i="58"/>
  <c r="AD57" i="58"/>
  <c r="AI57" i="58"/>
  <c r="AD303" i="58"/>
  <c r="AI303" i="58"/>
  <c r="AD207" i="58"/>
  <c r="AI207" i="58"/>
  <c r="AD99" i="58"/>
  <c r="AI99" i="58"/>
  <c r="AD312" i="58"/>
  <c r="AI312" i="58"/>
  <c r="AD302" i="58"/>
  <c r="AI302" i="58"/>
  <c r="AD200" i="58"/>
  <c r="AI200" i="58"/>
  <c r="AD134" i="58"/>
  <c r="AI134" i="58"/>
  <c r="AD78" i="58"/>
  <c r="AI78" i="58"/>
  <c r="AD291" i="58"/>
  <c r="AI291" i="58"/>
  <c r="AD157" i="58"/>
  <c r="AI157" i="58"/>
  <c r="AD109" i="58"/>
  <c r="AI109" i="58"/>
  <c r="AD126" i="58"/>
  <c r="AI126" i="58"/>
  <c r="AD282" i="58"/>
  <c r="AI282" i="58"/>
  <c r="AD190" i="58"/>
  <c r="AI190" i="58"/>
  <c r="AD67" i="58"/>
  <c r="AI67" i="58"/>
  <c r="AD13" i="58"/>
  <c r="AI13" i="58"/>
  <c r="AD52" i="58"/>
  <c r="AI52" i="58"/>
  <c r="AD49" i="58"/>
  <c r="AI49" i="58"/>
  <c r="AD382" i="58"/>
  <c r="AI382" i="58"/>
  <c r="AD338" i="58"/>
  <c r="AI338" i="58"/>
  <c r="AD271" i="58"/>
  <c r="AI271" i="58"/>
  <c r="AD11" i="58"/>
  <c r="AI11" i="58"/>
  <c r="AD270" i="58"/>
  <c r="AI270" i="58"/>
  <c r="AD146" i="58"/>
  <c r="AI146" i="58"/>
  <c r="AD90" i="58"/>
  <c r="AI90" i="58"/>
  <c r="AD124" i="58"/>
  <c r="AI124" i="58"/>
  <c r="AD199" i="58"/>
  <c r="AI199" i="58"/>
  <c r="AD9" i="58"/>
  <c r="AI9" i="58"/>
  <c r="AD204" i="58"/>
  <c r="AI204" i="58"/>
  <c r="AD96" i="58"/>
  <c r="AI96" i="58"/>
  <c r="AD55" i="58"/>
  <c r="AI55" i="58"/>
  <c r="AD56" i="58"/>
  <c r="AI56" i="58"/>
  <c r="AD53" i="58"/>
  <c r="AI53" i="58"/>
  <c r="AD289" i="58"/>
  <c r="AI289" i="58"/>
  <c r="AD197" i="58"/>
  <c r="AI197" i="58"/>
  <c r="AD139" i="58"/>
  <c r="AI139" i="58"/>
  <c r="AD203" i="58"/>
  <c r="AI203" i="58"/>
  <c r="AD288" i="58"/>
  <c r="AI288" i="58"/>
  <c r="AD158" i="58"/>
  <c r="AI158" i="58"/>
  <c r="AD106" i="58"/>
  <c r="AI106" i="58"/>
  <c r="AD202" i="58"/>
  <c r="AI202" i="58"/>
  <c r="AD101" i="58"/>
  <c r="AI101" i="58"/>
  <c r="AD64" i="58"/>
  <c r="AI64" i="58"/>
  <c r="AD322" i="58"/>
  <c r="AI322" i="58"/>
  <c r="AD272" i="58"/>
  <c r="AI272" i="58"/>
  <c r="AD160" i="58"/>
  <c r="AI160" i="58"/>
  <c r="AD108" i="58"/>
  <c r="AI108" i="58"/>
  <c r="AD408" i="58"/>
  <c r="AI408" i="58"/>
  <c r="AD51" i="58"/>
  <c r="AI51" i="58"/>
  <c r="AD365" i="58"/>
  <c r="AI365" i="58"/>
  <c r="AC56" i="58"/>
  <c r="AH56" i="58"/>
  <c r="AC329" i="58"/>
  <c r="AH329" i="58"/>
  <c r="AC279" i="58"/>
  <c r="AH279" i="58"/>
  <c r="AC158" i="58"/>
  <c r="AH158" i="58"/>
  <c r="AC110" i="58"/>
  <c r="AH110" i="58"/>
  <c r="AC52" i="58"/>
  <c r="AH52" i="58"/>
  <c r="AC219" i="58"/>
  <c r="AH219" i="58"/>
  <c r="AC121" i="58"/>
  <c r="AH121" i="58"/>
  <c r="AC328" i="58"/>
  <c r="AH328" i="58"/>
  <c r="AC290" i="58"/>
  <c r="AH290" i="58"/>
  <c r="AC100" i="58"/>
  <c r="AH100" i="58"/>
  <c r="AC50" i="58"/>
  <c r="AH50" i="58"/>
  <c r="AC185" i="58"/>
  <c r="AH185" i="58"/>
  <c r="AC326" i="58"/>
  <c r="AH326" i="58"/>
  <c r="AC189" i="58"/>
  <c r="AH189" i="58"/>
  <c r="AC203" i="58"/>
  <c r="AH203" i="58"/>
  <c r="AC132" i="58"/>
  <c r="AH132" i="58"/>
  <c r="AC69" i="58"/>
  <c r="AH69" i="58"/>
  <c r="AC78" i="58"/>
  <c r="AH78" i="58"/>
  <c r="AC308" i="58"/>
  <c r="AH308" i="58"/>
  <c r="AC195" i="58"/>
  <c r="AH195" i="58"/>
  <c r="AC277" i="58"/>
  <c r="AH277" i="58"/>
  <c r="AC312" i="58"/>
  <c r="AH312" i="58"/>
  <c r="AD310" i="58"/>
  <c r="AI310" i="58"/>
  <c r="AD229" i="58"/>
  <c r="AI229" i="58"/>
  <c r="AD103" i="58"/>
  <c r="AI103" i="58"/>
  <c r="AD311" i="58"/>
  <c r="AI311" i="58"/>
  <c r="AD320" i="58"/>
  <c r="AI320" i="58"/>
  <c r="AD123" i="58"/>
  <c r="AI123" i="58"/>
  <c r="AD301" i="58"/>
  <c r="AI301" i="58"/>
  <c r="AD187" i="58"/>
  <c r="AI187" i="58"/>
  <c r="AD27" i="58"/>
  <c r="AI27" i="58"/>
  <c r="AD156" i="58"/>
  <c r="AI156" i="58"/>
  <c r="AD104" i="58"/>
  <c r="AI104" i="58"/>
  <c r="AD15" i="58"/>
  <c r="AI15" i="58"/>
  <c r="AD409" i="58"/>
  <c r="AI409" i="58"/>
  <c r="AD286" i="58"/>
  <c r="AI286" i="58"/>
  <c r="AD375" i="58"/>
  <c r="AI375" i="58"/>
  <c r="AD347" i="58"/>
  <c r="AI347" i="58"/>
  <c r="AD334" i="58"/>
  <c r="AI334" i="58"/>
  <c r="AD333" i="58"/>
  <c r="AI333" i="58"/>
  <c r="AC229" i="58"/>
  <c r="AH229" i="58"/>
  <c r="AC125" i="58"/>
  <c r="AH125" i="58"/>
  <c r="AC122" i="58"/>
  <c r="AH122" i="58"/>
  <c r="AC199" i="58"/>
  <c r="AH199" i="58"/>
  <c r="AC149" i="58"/>
  <c r="AH149" i="58"/>
  <c r="AC105" i="58"/>
  <c r="AH105" i="58"/>
  <c r="AC131" i="58"/>
  <c r="AH131" i="58"/>
  <c r="AC194" i="58"/>
  <c r="AH194" i="58"/>
  <c r="AC144" i="58"/>
  <c r="AH144" i="58"/>
  <c r="AC53" i="58"/>
  <c r="AH53" i="58"/>
  <c r="AC197" i="58"/>
  <c r="AH197" i="58"/>
  <c r="AC83" i="58"/>
  <c r="AH83" i="58"/>
  <c r="AC202" i="58"/>
  <c r="AH202" i="58"/>
  <c r="AD132" i="58"/>
  <c r="AI132" i="58"/>
  <c r="AC408" i="58"/>
  <c r="AH408" i="58"/>
  <c r="AC153" i="58"/>
  <c r="AH153" i="58"/>
  <c r="AC103" i="58"/>
  <c r="AH103" i="58"/>
  <c r="AC129" i="58"/>
  <c r="AH129" i="58"/>
  <c r="AC285" i="58"/>
  <c r="AH285" i="58"/>
  <c r="AD196" i="58"/>
  <c r="AI196" i="58"/>
  <c r="AC289" i="58"/>
  <c r="AH289" i="58"/>
  <c r="AC90" i="58"/>
  <c r="AH90" i="58"/>
  <c r="AC91" i="58"/>
  <c r="AH91" i="58"/>
  <c r="AC193" i="58"/>
  <c r="AH193" i="58"/>
  <c r="AC288" i="58"/>
  <c r="AH288" i="58"/>
  <c r="AC150" i="58"/>
  <c r="AH150" i="58"/>
  <c r="AC205" i="58"/>
  <c r="AH205" i="58"/>
  <c r="AC282" i="58"/>
  <c r="AH282" i="58"/>
  <c r="AC186" i="58"/>
  <c r="AH186" i="58"/>
  <c r="AC108" i="58"/>
  <c r="AH108" i="58"/>
  <c r="AD343" i="58"/>
  <c r="AI343" i="58"/>
  <c r="AD356" i="58"/>
  <c r="AI356" i="58"/>
  <c r="AD360" i="58"/>
  <c r="AI360" i="58"/>
  <c r="AC147" i="58"/>
  <c r="AH147" i="58"/>
  <c r="AC325" i="58"/>
  <c r="AH325" i="58"/>
  <c r="AC270" i="58"/>
  <c r="AH270" i="58"/>
  <c r="AC154" i="58"/>
  <c r="AH154" i="58"/>
  <c r="AC106" i="58"/>
  <c r="AH106" i="58"/>
  <c r="AC124" i="58"/>
  <c r="AH124" i="58"/>
  <c r="AC257" i="58"/>
  <c r="AH257" i="58"/>
  <c r="AC97" i="58"/>
  <c r="AH97" i="58"/>
  <c r="AC272" i="58"/>
  <c r="AH272" i="58"/>
  <c r="AC152" i="58"/>
  <c r="AH152" i="58"/>
  <c r="AC96" i="58"/>
  <c r="AH96" i="58"/>
  <c r="AC127" i="58"/>
  <c r="AH127" i="58"/>
  <c r="AC255" i="58"/>
  <c r="AH255" i="58"/>
  <c r="AC228" i="58"/>
  <c r="AH228" i="58"/>
  <c r="AC7" i="58"/>
  <c r="AH7" i="58"/>
  <c r="AC274" i="58"/>
  <c r="AH274" i="58"/>
  <c r="AC304" i="58"/>
  <c r="AH304" i="58"/>
  <c r="AC92" i="58"/>
  <c r="AH92" i="58"/>
  <c r="AC321" i="58"/>
  <c r="AH321" i="58"/>
  <c r="AD330" i="58"/>
  <c r="AI330" i="58"/>
  <c r="AD280" i="58"/>
  <c r="AI280" i="58"/>
  <c r="AD189" i="58"/>
  <c r="AI189" i="58"/>
  <c r="AD125" i="58"/>
  <c r="AI125" i="58"/>
  <c r="AD131" i="58"/>
  <c r="AI131" i="58"/>
  <c r="AD279" i="58"/>
  <c r="AI279" i="58"/>
  <c r="AD150" i="58"/>
  <c r="AI150" i="58"/>
  <c r="AD98" i="58"/>
  <c r="AI98" i="58"/>
  <c r="AD10" i="58"/>
  <c r="AI10" i="58"/>
  <c r="AD324" i="58"/>
  <c r="AI324" i="58"/>
  <c r="AD257" i="58"/>
  <c r="AI257" i="58"/>
  <c r="AD141" i="58"/>
  <c r="AI141" i="58"/>
  <c r="AD93" i="58"/>
  <c r="AI93" i="58"/>
  <c r="AD313" i="58"/>
  <c r="AI313" i="58"/>
  <c r="AD230" i="58"/>
  <c r="AI230" i="58"/>
  <c r="AD152" i="58"/>
  <c r="AI152" i="58"/>
  <c r="AD100" i="58"/>
  <c r="AI100" i="58"/>
  <c r="AD8" i="58"/>
  <c r="AI8" i="58"/>
  <c r="AD83" i="58"/>
  <c r="AI83" i="58"/>
  <c r="AD84" i="58"/>
  <c r="AI84" i="58"/>
  <c r="AD354" i="58"/>
  <c r="AI354" i="58"/>
  <c r="AD346" i="58"/>
  <c r="AI346" i="58"/>
  <c r="AD390" i="58"/>
  <c r="AI390" i="58"/>
  <c r="AD361" i="58"/>
  <c r="AI361" i="58"/>
  <c r="AC139" i="58"/>
  <c r="AH139" i="58"/>
  <c r="AC301" i="58"/>
  <c r="AH301" i="58"/>
  <c r="AC87" i="58"/>
  <c r="AH87" i="58"/>
  <c r="AC309" i="58"/>
  <c r="AH309" i="58"/>
  <c r="AC9" i="58"/>
  <c r="AH9" i="58"/>
  <c r="AC409" i="58"/>
  <c r="AH409" i="58"/>
  <c r="AC231" i="58"/>
  <c r="AH231" i="58"/>
  <c r="AD326" i="58"/>
  <c r="AI326" i="58"/>
  <c r="AD159" i="58"/>
  <c r="AI159" i="58"/>
  <c r="AD329" i="58"/>
  <c r="AI329" i="58"/>
  <c r="AD319" i="58"/>
  <c r="AI319" i="58"/>
  <c r="AC207" i="58"/>
  <c r="AH207" i="58"/>
  <c r="AC49" i="58"/>
  <c r="AH49" i="58"/>
  <c r="AC320" i="58"/>
  <c r="AH320" i="58"/>
  <c r="AC109" i="58"/>
  <c r="AH109" i="58"/>
  <c r="AC151" i="58"/>
  <c r="AH151" i="58"/>
  <c r="AC307" i="58"/>
  <c r="AH307" i="58"/>
  <c r="AD201" i="58"/>
  <c r="AI201" i="58"/>
  <c r="AD143" i="58"/>
  <c r="AI143" i="58"/>
  <c r="AD95" i="58"/>
  <c r="AI95" i="58"/>
  <c r="AD26" i="58"/>
  <c r="AI26" i="58"/>
  <c r="AD292" i="58"/>
  <c r="AI292" i="58"/>
  <c r="AD122" i="58"/>
  <c r="AI122" i="58"/>
  <c r="AD219" i="58"/>
  <c r="AI219" i="58"/>
  <c r="AD287" i="58"/>
  <c r="AI287" i="58"/>
  <c r="AD105" i="58"/>
  <c r="AI105" i="58"/>
  <c r="AD69" i="58"/>
  <c r="AI69" i="58"/>
  <c r="AD327" i="58"/>
  <c r="AI327" i="58"/>
  <c r="AD186" i="58"/>
  <c r="AI186" i="58"/>
  <c r="AD50" i="58"/>
  <c r="AI50" i="58"/>
  <c r="AD205" i="58"/>
  <c r="AI205" i="58"/>
  <c r="AD7" i="58"/>
  <c r="AI7" i="58"/>
  <c r="AD321" i="58"/>
  <c r="AI321" i="58"/>
  <c r="AD255" i="58"/>
  <c r="AI255" i="58"/>
  <c r="AD155" i="58"/>
  <c r="AI155" i="58"/>
  <c r="AD107" i="58"/>
  <c r="AI107" i="58"/>
  <c r="AD307" i="58"/>
  <c r="AI307" i="58"/>
  <c r="AD325" i="58"/>
  <c r="AI325" i="58"/>
  <c r="AD228" i="58"/>
  <c r="AI228" i="58"/>
  <c r="AD142" i="58"/>
  <c r="AI142" i="58"/>
  <c r="AD86" i="58"/>
  <c r="AI86" i="58"/>
  <c r="AD305" i="58"/>
  <c r="AI305" i="58"/>
  <c r="AD191" i="58"/>
  <c r="AI191" i="58"/>
  <c r="AD133" i="58"/>
  <c r="AI133" i="58"/>
  <c r="AD308" i="58"/>
  <c r="AI308" i="58"/>
  <c r="AD300" i="58"/>
  <c r="AI300" i="58"/>
  <c r="AD198" i="58"/>
  <c r="AI198" i="58"/>
  <c r="AD144" i="58"/>
  <c r="AI144" i="58"/>
  <c r="AD92" i="58"/>
  <c r="AI92" i="58"/>
  <c r="AD127" i="58"/>
  <c r="AI127" i="58"/>
  <c r="AD195" i="58"/>
  <c r="AI195" i="58"/>
  <c r="AD380" i="58"/>
  <c r="AI380" i="58"/>
  <c r="AC330" i="58"/>
  <c r="AH330" i="58"/>
  <c r="AC107" i="58"/>
  <c r="AH107" i="58"/>
  <c r="AC302" i="58"/>
  <c r="AH302" i="58"/>
  <c r="AC142" i="58"/>
  <c r="AH142" i="58"/>
  <c r="AC98" i="58"/>
  <c r="AH98" i="58"/>
  <c r="AC123" i="58"/>
  <c r="AH123" i="58"/>
  <c r="AC287" i="58"/>
  <c r="AH287" i="58"/>
  <c r="AC145" i="58"/>
  <c r="AH145" i="58"/>
  <c r="AC101" i="58"/>
  <c r="AH101" i="58"/>
  <c r="AC51" i="58"/>
  <c r="AH51" i="58"/>
  <c r="AC230" i="58"/>
  <c r="AH230" i="58"/>
  <c r="AC140" i="58"/>
  <c r="AH140" i="58"/>
  <c r="AC88" i="58"/>
  <c r="AH88" i="58"/>
  <c r="AC55" i="58"/>
  <c r="AH55" i="58"/>
  <c r="AC271" i="58"/>
  <c r="AH271" i="58"/>
  <c r="AC135" i="58"/>
  <c r="AH135" i="58"/>
  <c r="AC13" i="58"/>
  <c r="AH13" i="58"/>
  <c r="AC196" i="58"/>
  <c r="AH196" i="58"/>
  <c r="AC23" i="58"/>
  <c r="AH23" i="58"/>
  <c r="AC319" i="58"/>
  <c r="AH319" i="58"/>
  <c r="AC318" i="58"/>
  <c r="AH318" i="58"/>
  <c r="AC128" i="58"/>
  <c r="AH128" i="58"/>
  <c r="AC24" i="58"/>
  <c r="AH24" i="58"/>
  <c r="AD285" i="58"/>
  <c r="AI285" i="58"/>
  <c r="AD193" i="58"/>
  <c r="AI193" i="58"/>
  <c r="AD135" i="58"/>
  <c r="AI135" i="58"/>
  <c r="AD87" i="58"/>
  <c r="AI87" i="58"/>
  <c r="AD129" i="58"/>
  <c r="AI129" i="58"/>
  <c r="AD284" i="58"/>
  <c r="AI284" i="58"/>
  <c r="AD154" i="58"/>
  <c r="AI154" i="58"/>
  <c r="AD328" i="58"/>
  <c r="AI328" i="58"/>
  <c r="AD274" i="58"/>
  <c r="AI274" i="58"/>
  <c r="AD145" i="58"/>
  <c r="AI145" i="58"/>
  <c r="AD97" i="58"/>
  <c r="AI97" i="58"/>
  <c r="AD185" i="58"/>
  <c r="AI185" i="58"/>
  <c r="AD290" i="58"/>
  <c r="AI290" i="58"/>
  <c r="AD194" i="58"/>
  <c r="AI194" i="58"/>
  <c r="AD140" i="58"/>
  <c r="AI140" i="58"/>
  <c r="AD309" i="58"/>
  <c r="AI309" i="58"/>
  <c r="AD110" i="58"/>
  <c r="AI110" i="58"/>
  <c r="AD383" i="58"/>
  <c r="AI383" i="58"/>
  <c r="AD385" i="58"/>
  <c r="AI385" i="58"/>
  <c r="AD402" i="58"/>
  <c r="AI402" i="58"/>
  <c r="AD391" i="58"/>
  <c r="AI391" i="58"/>
  <c r="AD362" i="58"/>
  <c r="AI362" i="58"/>
  <c r="AD373" i="58"/>
  <c r="AI373" i="58"/>
  <c r="AC310" i="58"/>
  <c r="AH310" i="58"/>
  <c r="AC159" i="58"/>
  <c r="AH159" i="58"/>
  <c r="AC284" i="58"/>
  <c r="AH284" i="58"/>
  <c r="AC146" i="58"/>
  <c r="AH146" i="58"/>
  <c r="AC291" i="58"/>
  <c r="AH291" i="58"/>
  <c r="AC187" i="58"/>
  <c r="AH187" i="58"/>
  <c r="AC133" i="58"/>
  <c r="AH133" i="58"/>
  <c r="AC64" i="58"/>
  <c r="AH64" i="58"/>
  <c r="AC300" i="58"/>
  <c r="AH300" i="58"/>
  <c r="AC160" i="58"/>
  <c r="AH160" i="58"/>
  <c r="AC104" i="58"/>
  <c r="AH104" i="58"/>
  <c r="AC15" i="58"/>
  <c r="AH15" i="58"/>
  <c r="AC280" i="58"/>
  <c r="AH280" i="58"/>
  <c r="AC143" i="58"/>
  <c r="AH143" i="58"/>
  <c r="AC26" i="58"/>
  <c r="AH26" i="58"/>
  <c r="AC57" i="58"/>
  <c r="AH57" i="58"/>
  <c r="AC278" i="58"/>
  <c r="AH278" i="58"/>
  <c r="AC102" i="58"/>
  <c r="AH102" i="58"/>
  <c r="AC10" i="58"/>
  <c r="AH10" i="58"/>
  <c r="AC305" i="58"/>
  <c r="AH305" i="58"/>
  <c r="AC27" i="58"/>
  <c r="AH27" i="58"/>
  <c r="AC313" i="58"/>
  <c r="AH313" i="58"/>
  <c r="AC8" i="58"/>
  <c r="AH8" i="58"/>
  <c r="AC201" i="58"/>
  <c r="AH201" i="58"/>
  <c r="AC11" i="58"/>
  <c r="AH11" i="58"/>
  <c r="AI147" i="58"/>
  <c r="AB54" i="58"/>
  <c r="AG54" i="58"/>
  <c r="AI148" i="58"/>
  <c r="AH17" i="58"/>
  <c r="AI23" i="58"/>
  <c r="Y171" i="58"/>
  <c r="T171" i="58"/>
  <c r="Y169" i="58"/>
  <c r="T169" i="58"/>
  <c r="Y179" i="58"/>
  <c r="T179" i="58"/>
  <c r="Y120" i="58"/>
  <c r="T120" i="58"/>
  <c r="Y166" i="58"/>
  <c r="T166" i="58"/>
  <c r="Y44" i="58"/>
  <c r="T44" i="58"/>
  <c r="Y54" i="58"/>
  <c r="T54" i="58"/>
  <c r="Y267" i="58"/>
  <c r="T267" i="58"/>
  <c r="Y46" i="58"/>
  <c r="T46" i="58"/>
  <c r="Y164" i="58"/>
  <c r="T164" i="58"/>
  <c r="Y165" i="58"/>
  <c r="T165" i="58"/>
  <c r="Y170" i="58"/>
  <c r="T170" i="58"/>
  <c r="Y183" i="58"/>
  <c r="T183" i="58"/>
  <c r="Y40" i="58"/>
  <c r="T40" i="58"/>
  <c r="Y130" i="58"/>
  <c r="T130" i="58"/>
  <c r="Y172" i="58"/>
  <c r="T172" i="58"/>
  <c r="Y392" i="58"/>
  <c r="T392" i="58"/>
  <c r="X176" i="58"/>
  <c r="S176" i="58"/>
  <c r="X178" i="58"/>
  <c r="S178" i="58"/>
  <c r="X181" i="58"/>
  <c r="S181" i="58"/>
  <c r="X173" i="58"/>
  <c r="S173" i="58"/>
  <c r="AD277" i="58"/>
  <c r="AD128" i="58"/>
  <c r="AD231" i="58"/>
  <c r="X179" i="58"/>
  <c r="S179" i="58"/>
  <c r="X172" i="58"/>
  <c r="S172" i="58"/>
  <c r="AD278" i="58"/>
  <c r="X68" i="58"/>
  <c r="S68" i="58"/>
  <c r="X130" i="58"/>
  <c r="S130" i="58"/>
  <c r="X170" i="58"/>
  <c r="S170" i="58"/>
  <c r="X171" i="58"/>
  <c r="S171" i="58"/>
  <c r="AD151" i="58"/>
  <c r="AD82" i="58"/>
  <c r="X183" i="58"/>
  <c r="S183" i="58"/>
  <c r="X40" i="58"/>
  <c r="S40" i="58"/>
  <c r="X175" i="58"/>
  <c r="S175" i="58"/>
  <c r="Y227" i="58"/>
  <c r="T227" i="58"/>
  <c r="Y180" i="58"/>
  <c r="T180" i="58"/>
  <c r="Y184" i="58"/>
  <c r="T184" i="58"/>
  <c r="Y177" i="58"/>
  <c r="T177" i="58"/>
  <c r="Y163" i="58"/>
  <c r="T163" i="58"/>
  <c r="Y167" i="58"/>
  <c r="T167" i="58"/>
  <c r="Y216" i="58"/>
  <c r="T216" i="58"/>
  <c r="Y182" i="58"/>
  <c r="T182" i="58"/>
  <c r="Y162" i="58"/>
  <c r="T162" i="58"/>
  <c r="Y41" i="58"/>
  <c r="AD41" i="58" s="1"/>
  <c r="T41" i="58"/>
  <c r="Y174" i="58"/>
  <c r="T174" i="58"/>
  <c r="Y176" i="58"/>
  <c r="T176" i="58"/>
  <c r="Y178" i="58"/>
  <c r="T178" i="58"/>
  <c r="Y181" i="58"/>
  <c r="T181" i="58"/>
  <c r="Y43" i="58"/>
  <c r="T43" i="58"/>
  <c r="Y68" i="58"/>
  <c r="T68" i="58"/>
  <c r="X45" i="58"/>
  <c r="S45" i="58"/>
  <c r="X184" i="58"/>
  <c r="S184" i="58"/>
  <c r="X174" i="58"/>
  <c r="S174" i="58"/>
  <c r="AC66" i="58"/>
  <c r="X182" i="58"/>
  <c r="S182" i="58"/>
  <c r="X168" i="58"/>
  <c r="S168" i="58"/>
  <c r="X120" i="58"/>
  <c r="S120" i="58"/>
  <c r="AD258" i="58"/>
  <c r="AC85" i="58"/>
  <c r="X165" i="58"/>
  <c r="S165" i="58"/>
  <c r="X162" i="58"/>
  <c r="S162" i="58"/>
  <c r="X46" i="58"/>
  <c r="S46" i="58"/>
  <c r="X166" i="58"/>
  <c r="S166" i="58"/>
  <c r="X44" i="58"/>
  <c r="S44" i="58"/>
  <c r="AD81" i="58"/>
  <c r="Y45" i="58"/>
  <c r="T45" i="58"/>
  <c r="Y175" i="58"/>
  <c r="T175" i="58"/>
  <c r="Y173" i="58"/>
  <c r="T173" i="58"/>
  <c r="X227" i="58"/>
  <c r="S227" i="58"/>
  <c r="Y188" i="58"/>
  <c r="T188" i="58"/>
  <c r="AD188" i="58" s="1"/>
  <c r="X41" i="58"/>
  <c r="AC41" i="58" s="1"/>
  <c r="S41" i="58"/>
  <c r="AD293" i="58"/>
  <c r="AD304" i="58"/>
  <c r="X180" i="58"/>
  <c r="S180" i="58"/>
  <c r="AD85" i="58"/>
  <c r="X177" i="58"/>
  <c r="S177" i="58"/>
  <c r="AD102" i="58"/>
  <c r="AD121" i="58"/>
  <c r="AD318" i="58"/>
  <c r="Y168" i="58"/>
  <c r="T168" i="58"/>
  <c r="X54" i="58"/>
  <c r="S54" i="58"/>
  <c r="X267" i="58"/>
  <c r="S267" i="58"/>
  <c r="X188" i="58"/>
  <c r="S188" i="58"/>
  <c r="AC188" i="58" s="1"/>
  <c r="AC258" i="58"/>
  <c r="X167" i="58"/>
  <c r="S167" i="58"/>
  <c r="AD153" i="58"/>
  <c r="X216" i="58"/>
  <c r="S216" i="58"/>
  <c r="X164" i="58"/>
  <c r="S164" i="58"/>
  <c r="X43" i="58"/>
  <c r="S43" i="58"/>
  <c r="AD91" i="58"/>
  <c r="AI91" i="58"/>
  <c r="AD66" i="58"/>
  <c r="AC81" i="58"/>
  <c r="AC293" i="58"/>
  <c r="X169" i="58"/>
  <c r="S169" i="58"/>
  <c r="X163" i="58"/>
  <c r="S163" i="58"/>
  <c r="AB88" i="58"/>
  <c r="AB139" i="58"/>
  <c r="AB204" i="58"/>
  <c r="AB138" i="58"/>
  <c r="AB328" i="58"/>
  <c r="AB124" i="58"/>
  <c r="AB121" i="58"/>
  <c r="AH59" i="58"/>
  <c r="AH156" i="58"/>
  <c r="AH138" i="58"/>
  <c r="AH157" i="58"/>
  <c r="AI149" i="58"/>
  <c r="AH155" i="58"/>
  <c r="AI138" i="58"/>
  <c r="AD54" i="58" l="1"/>
  <c r="AI54" i="58"/>
  <c r="AC54" i="58"/>
  <c r="AH54" i="58"/>
  <c r="AD68" i="58"/>
  <c r="AI68" i="58"/>
  <c r="AC68" i="58"/>
  <c r="AH68" i="58"/>
  <c r="AB68" i="58"/>
</calcChain>
</file>

<file path=xl/sharedStrings.xml><?xml version="1.0" encoding="utf-8"?>
<sst xmlns="http://schemas.openxmlformats.org/spreadsheetml/2006/main" count="13636" uniqueCount="2611">
  <si>
    <t>Dusseldorf</t>
  </si>
  <si>
    <t>Laem Chabang</t>
  </si>
  <si>
    <t>Lyttelton</t>
  </si>
  <si>
    <t>Sofia</t>
  </si>
  <si>
    <t>Bulgaria</t>
  </si>
  <si>
    <t>SOUTHAMPTON</t>
  </si>
  <si>
    <t>Springfield</t>
  </si>
  <si>
    <t>St. Petersburg</t>
  </si>
  <si>
    <t>Stavanger</t>
  </si>
  <si>
    <t>Stockholm</t>
  </si>
  <si>
    <t>Stuttgart</t>
  </si>
  <si>
    <t>SURABAYA</t>
  </si>
  <si>
    <t>TAICHUNG</t>
  </si>
  <si>
    <t>Takamatsu</t>
  </si>
  <si>
    <t>Talcahuano</t>
  </si>
  <si>
    <t>Tallinn</t>
  </si>
  <si>
    <t>Estonia</t>
  </si>
  <si>
    <t>Tamatave</t>
  </si>
  <si>
    <t>Tampa</t>
  </si>
  <si>
    <t>Tampere</t>
  </si>
  <si>
    <t>TAWAU</t>
  </si>
  <si>
    <t>Tegucigalpa</t>
  </si>
  <si>
    <t>Tel Aviv</t>
  </si>
  <si>
    <t>Tema</t>
  </si>
  <si>
    <t>Tianjin</t>
  </si>
  <si>
    <t>Tilbury</t>
  </si>
  <si>
    <t>Tokushima</t>
  </si>
  <si>
    <t>TOKYO</t>
  </si>
  <si>
    <t>Toledo</t>
  </si>
  <si>
    <t>Toluca</t>
  </si>
  <si>
    <t>Tomakomai</t>
  </si>
  <si>
    <t>Torino</t>
  </si>
  <si>
    <t>TORONTO</t>
  </si>
  <si>
    <t>Virgin Islands</t>
  </si>
  <si>
    <t>Trieste</t>
  </si>
  <si>
    <t>Tsuruga</t>
  </si>
  <si>
    <t>Tucson</t>
  </si>
  <si>
    <t>Tulsa</t>
  </si>
  <si>
    <t>Tunis</t>
  </si>
  <si>
    <t>Turku</t>
  </si>
  <si>
    <t>Udine</t>
  </si>
  <si>
    <t>VALENCIA</t>
  </si>
  <si>
    <t>VALPARAISO</t>
  </si>
  <si>
    <t>VANCOUVER</t>
  </si>
  <si>
    <t>Varna</t>
  </si>
  <si>
    <t>Vera Cruz</t>
  </si>
  <si>
    <t>Verona</t>
  </si>
  <si>
    <t>Vicenza</t>
  </si>
  <si>
    <t>Vienna</t>
  </si>
  <si>
    <t>Vilnius</t>
  </si>
  <si>
    <t>Vitoria</t>
  </si>
  <si>
    <t>Warsaw</t>
  </si>
  <si>
    <t>Wellington</t>
  </si>
  <si>
    <t>Wichita</t>
  </si>
  <si>
    <t>Willemstad</t>
  </si>
  <si>
    <t>Curacao</t>
  </si>
  <si>
    <t>Wilmington</t>
  </si>
  <si>
    <t>Winnipeg</t>
  </si>
  <si>
    <t>Xiamen</t>
  </si>
  <si>
    <t>Xingang</t>
  </si>
  <si>
    <t>Xingfeng</t>
  </si>
  <si>
    <t>YOKOHAMA</t>
  </si>
  <si>
    <t>Zagreb</t>
  </si>
  <si>
    <t>Zhongshan</t>
  </si>
  <si>
    <t>Zhuhai</t>
  </si>
  <si>
    <t>ZURICH</t>
  </si>
  <si>
    <t>Bangkok</t>
  </si>
  <si>
    <t>Jakarta</t>
  </si>
  <si>
    <t>Keelung</t>
  </si>
  <si>
    <t>Yokohama</t>
  </si>
  <si>
    <t>Mumbai</t>
  </si>
  <si>
    <t>Dubai</t>
  </si>
  <si>
    <t>Durban</t>
  </si>
  <si>
    <t>Rotterdam</t>
  </si>
  <si>
    <t>DESTINATION</t>
  </si>
  <si>
    <t>COUNTRY</t>
  </si>
  <si>
    <t>ROUTING</t>
  </si>
  <si>
    <t>Port Kelang</t>
  </si>
  <si>
    <t>Hong Kong</t>
  </si>
  <si>
    <t>Antwerp</t>
  </si>
  <si>
    <t>Hamburg</t>
  </si>
  <si>
    <t>Denmark</t>
  </si>
  <si>
    <t>Norway</t>
  </si>
  <si>
    <t>AARHUS</t>
  </si>
  <si>
    <t>Abidjan</t>
  </si>
  <si>
    <t>Ivory Coast</t>
  </si>
  <si>
    <t>Abu Dhabi</t>
  </si>
  <si>
    <t>United Arab Emirates</t>
  </si>
  <si>
    <t>Acajutla</t>
  </si>
  <si>
    <t>El Salvador</t>
  </si>
  <si>
    <t>Ghana</t>
  </si>
  <si>
    <t>Israel</t>
  </si>
  <si>
    <t>Turkey</t>
  </si>
  <si>
    <t>Aden</t>
  </si>
  <si>
    <t>Yemen</t>
  </si>
  <si>
    <t>Italy</t>
  </si>
  <si>
    <t>Aguascalientes</t>
  </si>
  <si>
    <t>Mexico</t>
  </si>
  <si>
    <t>Akita</t>
  </si>
  <si>
    <t>Japan</t>
  </si>
  <si>
    <t>Spain</t>
  </si>
  <si>
    <t>Albuquerque</t>
  </si>
  <si>
    <t>ALEXANDRIA</t>
  </si>
  <si>
    <t>Egypt</t>
  </si>
  <si>
    <t>Alicante</t>
  </si>
  <si>
    <t>Altamira</t>
  </si>
  <si>
    <t>Amsterdam</t>
  </si>
  <si>
    <t>Netherlands</t>
  </si>
  <si>
    <t>China</t>
  </si>
  <si>
    <t>Ankara</t>
  </si>
  <si>
    <t>Madagascar</t>
  </si>
  <si>
    <t>Antofagasta</t>
  </si>
  <si>
    <t>Chile</t>
  </si>
  <si>
    <t>ANTWERP</t>
  </si>
  <si>
    <t>Belgium</t>
  </si>
  <si>
    <t>Aqaba</t>
  </si>
  <si>
    <t>Jordan</t>
  </si>
  <si>
    <t>Arica</t>
  </si>
  <si>
    <t>ASHDOD</t>
  </si>
  <si>
    <t>Asuncion</t>
  </si>
  <si>
    <t>Paraguay</t>
  </si>
  <si>
    <t>Athens</t>
  </si>
  <si>
    <t>Greece</t>
  </si>
  <si>
    <t>Atlanta</t>
  </si>
  <si>
    <t>Auckland</t>
  </si>
  <si>
    <t>New Zealand</t>
  </si>
  <si>
    <t>Austin</t>
  </si>
  <si>
    <t>France</t>
  </si>
  <si>
    <t>Lebanon</t>
  </si>
  <si>
    <t>Philippines</t>
  </si>
  <si>
    <t>Bahrain</t>
  </si>
  <si>
    <t>Balboa</t>
  </si>
  <si>
    <t>Panama</t>
  </si>
  <si>
    <t>Balikpapan</t>
  </si>
  <si>
    <t>Indonesia</t>
  </si>
  <si>
    <t>Baltimore</t>
  </si>
  <si>
    <t>Bandar Abbas</t>
  </si>
  <si>
    <t>Iran</t>
  </si>
  <si>
    <t>BANGALORE</t>
  </si>
  <si>
    <t>India</t>
  </si>
  <si>
    <t>BANGKOK</t>
  </si>
  <si>
    <t>Thailand</t>
  </si>
  <si>
    <t>Banjul</t>
  </si>
  <si>
    <t>Gambia</t>
  </si>
  <si>
    <t>BARCELONA</t>
  </si>
  <si>
    <t>Bari</t>
  </si>
  <si>
    <t>Barranquilla</t>
  </si>
  <si>
    <t>Colombia</t>
  </si>
  <si>
    <t>BASEL</t>
  </si>
  <si>
    <t>Switzerland</t>
  </si>
  <si>
    <t>St. Kitts</t>
  </si>
  <si>
    <t>Beijing</t>
  </si>
  <si>
    <t>BEIRUT</t>
  </si>
  <si>
    <t>BELAWAN</t>
  </si>
  <si>
    <t>Belfast</t>
  </si>
  <si>
    <t>Belize City</t>
  </si>
  <si>
    <t>Belize</t>
  </si>
  <si>
    <t>Vietnam</t>
  </si>
  <si>
    <t>Berlin</t>
  </si>
  <si>
    <t>Germany</t>
  </si>
  <si>
    <t>BINTULU</t>
  </si>
  <si>
    <t>Birmingham</t>
  </si>
  <si>
    <t>United Kingdom</t>
  </si>
  <si>
    <t>Blantyre</t>
  </si>
  <si>
    <t>Malawi</t>
  </si>
  <si>
    <t>Dominican Republic</t>
  </si>
  <si>
    <t>Bogota</t>
  </si>
  <si>
    <t>Bangladesh</t>
  </si>
  <si>
    <t>Bologna</t>
  </si>
  <si>
    <t>Bordeaux</t>
  </si>
  <si>
    <t>Boston</t>
  </si>
  <si>
    <t>BREMEN</t>
  </si>
  <si>
    <t>Bremerhaven</t>
  </si>
  <si>
    <t>Brescia</t>
  </si>
  <si>
    <t>Bridgetown</t>
  </si>
  <si>
    <t>Barbados</t>
  </si>
  <si>
    <t>Czech Republic</t>
  </si>
  <si>
    <t>Brownsville</t>
  </si>
  <si>
    <t>Brussels</t>
  </si>
  <si>
    <t>Budapest</t>
  </si>
  <si>
    <t>Hungary</t>
  </si>
  <si>
    <t>Buenaventura</t>
  </si>
  <si>
    <t>BUENOS AIRES</t>
  </si>
  <si>
    <t>Argentina</t>
  </si>
  <si>
    <t>Buffalo</t>
  </si>
  <si>
    <t>New York</t>
  </si>
  <si>
    <t>Zimbabwe</t>
  </si>
  <si>
    <t>Busan</t>
  </si>
  <si>
    <t>Korea</t>
  </si>
  <si>
    <t>Cagliari</t>
  </si>
  <si>
    <t>CALCUTTA</t>
  </si>
  <si>
    <t>Calgary</t>
  </si>
  <si>
    <t>Canada</t>
  </si>
  <si>
    <t>Cali</t>
  </si>
  <si>
    <t>Callao</t>
  </si>
  <si>
    <t>Peru</t>
  </si>
  <si>
    <t>South Africa</t>
  </si>
  <si>
    <t>Cartagena</t>
  </si>
  <si>
    <t>Castries</t>
  </si>
  <si>
    <t>St. Lucia</t>
  </si>
  <si>
    <t>Celaya</t>
  </si>
  <si>
    <t>Charleston</t>
  </si>
  <si>
    <t>Charlotte</t>
  </si>
  <si>
    <t>Chattanooga</t>
  </si>
  <si>
    <t>CHENNAI</t>
  </si>
  <si>
    <t>CHICAGO</t>
  </si>
  <si>
    <t>CHITTAGONG</t>
  </si>
  <si>
    <t>Christchurch</t>
  </si>
  <si>
    <t>Cincinnati</t>
  </si>
  <si>
    <t xml:space="preserve">Cleveland </t>
  </si>
  <si>
    <t>Cochin</t>
  </si>
  <si>
    <t>COLOMBO</t>
  </si>
  <si>
    <t>Sri Lanka</t>
  </si>
  <si>
    <t>Como</t>
  </si>
  <si>
    <t>COPENHAGEN</t>
  </si>
  <si>
    <t>Corinto</t>
  </si>
  <si>
    <t>Nicaragua</t>
  </si>
  <si>
    <t>Cork</t>
  </si>
  <si>
    <t>Cristobal</t>
  </si>
  <si>
    <t>Dakar</t>
  </si>
  <si>
    <t>Senegal</t>
  </si>
  <si>
    <t>Dalian</t>
  </si>
  <si>
    <t>Dallas</t>
  </si>
  <si>
    <t>Damman</t>
  </si>
  <si>
    <t>Saudi Arabia</t>
  </si>
  <si>
    <t>Dar Es Salaam</t>
  </si>
  <si>
    <t>Tanzania</t>
  </si>
  <si>
    <t>Dayton</t>
  </si>
  <si>
    <t>Denver</t>
  </si>
  <si>
    <t>Des Moines</t>
  </si>
  <si>
    <t>Detroit</t>
  </si>
  <si>
    <t>Dhaka</t>
  </si>
  <si>
    <t>Djibouti</t>
  </si>
  <si>
    <t>Qatar</t>
  </si>
  <si>
    <t>Dortmund</t>
  </si>
  <si>
    <t>Douala</t>
  </si>
  <si>
    <t>Cameroon</t>
  </si>
  <si>
    <t>Dresden</t>
  </si>
  <si>
    <t>DUBAI</t>
  </si>
  <si>
    <t>Dublin</t>
  </si>
  <si>
    <t>DURBAN</t>
  </si>
  <si>
    <t>East London</t>
  </si>
  <si>
    <t>Edmonton</t>
  </si>
  <si>
    <t>El Paso</t>
  </si>
  <si>
    <t>Kenya</t>
  </si>
  <si>
    <t>Uganda</t>
  </si>
  <si>
    <t>Essen</t>
  </si>
  <si>
    <t>Pakistan</t>
  </si>
  <si>
    <t>FELIXSTOWE</t>
  </si>
  <si>
    <t>Brazil</t>
  </si>
  <si>
    <t>Fos</t>
  </si>
  <si>
    <t>Frankfurt</t>
  </si>
  <si>
    <t>Freeport</t>
  </si>
  <si>
    <t>Bahamas</t>
  </si>
  <si>
    <t>Fukuyama</t>
  </si>
  <si>
    <t>Fuzhou</t>
  </si>
  <si>
    <t>Gaborone</t>
  </si>
  <si>
    <t>Botswana</t>
  </si>
  <si>
    <t>Gdansk</t>
  </si>
  <si>
    <t>Poland</t>
  </si>
  <si>
    <t>Gdynia</t>
  </si>
  <si>
    <t>GENOA</t>
  </si>
  <si>
    <t>Georgetown</t>
  </si>
  <si>
    <t>Guyana</t>
  </si>
  <si>
    <t>GOTHENBURG</t>
  </si>
  <si>
    <t>Sweden</t>
  </si>
  <si>
    <t>Grand Rapids</t>
  </si>
  <si>
    <t>Graz</t>
  </si>
  <si>
    <t>Austria</t>
  </si>
  <si>
    <t>Guadalajara</t>
  </si>
  <si>
    <t>Guatemala City</t>
  </si>
  <si>
    <t>Guatemala</t>
  </si>
  <si>
    <t>Guayaquil</t>
  </si>
  <si>
    <t>Ecuador</t>
  </si>
  <si>
    <t>Haifa</t>
  </si>
  <si>
    <t>Hakata</t>
  </si>
  <si>
    <t>HAMBURG</t>
  </si>
  <si>
    <t>Hamilton</t>
  </si>
  <si>
    <t>Bermuda</t>
  </si>
  <si>
    <t>Hamina</t>
  </si>
  <si>
    <t>Finland</t>
  </si>
  <si>
    <t>Hannover</t>
  </si>
  <si>
    <t>Hanoi</t>
  </si>
  <si>
    <t>Harare</t>
  </si>
  <si>
    <t>Havana</t>
  </si>
  <si>
    <t>Cuba</t>
  </si>
  <si>
    <t>HELSINKI</t>
  </si>
  <si>
    <t>Hidalgo</t>
  </si>
  <si>
    <t>Hiroshima</t>
  </si>
  <si>
    <t>HO CHI MINH</t>
  </si>
  <si>
    <t>Hodeidah</t>
  </si>
  <si>
    <t>HOUSTON</t>
  </si>
  <si>
    <t>INCHON</t>
  </si>
  <si>
    <t>Iquique</t>
  </si>
  <si>
    <t>Izmir</t>
  </si>
  <si>
    <t xml:space="preserve">Jacksonville </t>
  </si>
  <si>
    <t>JAKARTA</t>
  </si>
  <si>
    <t>Jeddah</t>
  </si>
  <si>
    <t>JOHANNESBURG</t>
  </si>
  <si>
    <t>Kampala</t>
  </si>
  <si>
    <t>Kanazawa</t>
  </si>
  <si>
    <t>Kansas City</t>
  </si>
  <si>
    <t>KAOHSIUNG</t>
  </si>
  <si>
    <t>Taiwan</t>
  </si>
  <si>
    <t>KARACHI</t>
  </si>
  <si>
    <t>Lithuania</t>
  </si>
  <si>
    <t>KEELUNG</t>
  </si>
  <si>
    <t>Sudan</t>
  </si>
  <si>
    <t>Kingston</t>
  </si>
  <si>
    <t>Jamaica</t>
  </si>
  <si>
    <t>Kingstown</t>
  </si>
  <si>
    <t>St. Vincent</t>
  </si>
  <si>
    <t>Klaipeda</t>
  </si>
  <si>
    <t>KOBE</t>
  </si>
  <si>
    <t>Koper</t>
  </si>
  <si>
    <t>Slovenia</t>
  </si>
  <si>
    <t>KOTA KINABALU</t>
  </si>
  <si>
    <t>Brunei</t>
  </si>
  <si>
    <t>KUCHING</t>
  </si>
  <si>
    <t>Kuwait</t>
  </si>
  <si>
    <t>La Guaira</t>
  </si>
  <si>
    <t>La Spezia</t>
  </si>
  <si>
    <t>Malta</t>
  </si>
  <si>
    <t>LABUAN</t>
  </si>
  <si>
    <t>LAEM CHABANG</t>
  </si>
  <si>
    <t>Lagos</t>
  </si>
  <si>
    <t>Nigeria</t>
  </si>
  <si>
    <t>Laredo</t>
  </si>
  <si>
    <t>Larnaca</t>
  </si>
  <si>
    <t>Cyprus</t>
  </si>
  <si>
    <t>Las Vegas</t>
  </si>
  <si>
    <t>Syria</t>
  </si>
  <si>
    <t>LE HAVRE</t>
  </si>
  <si>
    <t>Lecce</t>
  </si>
  <si>
    <t>Leeds</t>
  </si>
  <si>
    <t>Leixoes</t>
  </si>
  <si>
    <t>Portugal</t>
  </si>
  <si>
    <t>Leon</t>
  </si>
  <si>
    <t>Lima</t>
  </si>
  <si>
    <t>Linz</t>
  </si>
  <si>
    <t>Little Rock</t>
  </si>
  <si>
    <t>Lome</t>
  </si>
  <si>
    <t>Togo</t>
  </si>
  <si>
    <t>London</t>
  </si>
  <si>
    <t>LOS ANGELES</t>
  </si>
  <si>
    <t>Louisville</t>
  </si>
  <si>
    <t>Lyon</t>
  </si>
  <si>
    <t>Macau</t>
  </si>
  <si>
    <t>Madrid</t>
  </si>
  <si>
    <t>Mahe</t>
  </si>
  <si>
    <t>Seychelles</t>
  </si>
  <si>
    <t>Malaga</t>
  </si>
  <si>
    <t>MALE</t>
  </si>
  <si>
    <t>Maldives</t>
  </si>
  <si>
    <t>Malmoe</t>
  </si>
  <si>
    <t>Manchester</t>
  </si>
  <si>
    <t>MANILA</t>
  </si>
  <si>
    <t>MANZANILLO</t>
  </si>
  <si>
    <t>Maputo</t>
  </si>
  <si>
    <t>Mozambique</t>
  </si>
  <si>
    <t>MARSEILLE</t>
  </si>
  <si>
    <t>Memphis</t>
  </si>
  <si>
    <t>Mersin</t>
  </si>
  <si>
    <t>Mexico City</t>
  </si>
  <si>
    <t>MIAMI</t>
  </si>
  <si>
    <t>MILAN</t>
  </si>
  <si>
    <t>Milwaukee</t>
  </si>
  <si>
    <t>Minneapolis</t>
  </si>
  <si>
    <t>Miri</t>
  </si>
  <si>
    <t>Mobile</t>
  </si>
  <si>
    <t>Modena</t>
  </si>
  <si>
    <t>MOJI</t>
  </si>
  <si>
    <t>MOMBASA</t>
  </si>
  <si>
    <t>Monterrey</t>
  </si>
  <si>
    <t>Montevideo</t>
  </si>
  <si>
    <t>Uruguay</t>
  </si>
  <si>
    <t>MONTREAL</t>
  </si>
  <si>
    <t>MUARA</t>
  </si>
  <si>
    <t>MUMBAI</t>
  </si>
  <si>
    <t>Munich</t>
  </si>
  <si>
    <t>Oman</t>
  </si>
  <si>
    <t>NAGOYA</t>
  </si>
  <si>
    <t>Naha</t>
  </si>
  <si>
    <t>Nairobi</t>
  </si>
  <si>
    <t>Nanjing</t>
  </si>
  <si>
    <t>Napoli</t>
  </si>
  <si>
    <t>Nashville</t>
  </si>
  <si>
    <t>Nassau</t>
  </si>
  <si>
    <t>NEW DELHI</t>
  </si>
  <si>
    <t>New Orleans</t>
  </si>
  <si>
    <t>NHAVA SHEVA</t>
  </si>
  <si>
    <t>Ningbo</t>
  </si>
  <si>
    <t>Norfolk</t>
  </si>
  <si>
    <t>Nuremberg</t>
  </si>
  <si>
    <t>Oklahoma City</t>
  </si>
  <si>
    <t>Omaha</t>
  </si>
  <si>
    <t>Oporto</t>
  </si>
  <si>
    <t>Orlando</t>
  </si>
  <si>
    <t>OSAKA</t>
  </si>
  <si>
    <t>OSLO</t>
  </si>
  <si>
    <t>Palermo</t>
  </si>
  <si>
    <t>Panama City</t>
  </si>
  <si>
    <t>Paramaribo</t>
  </si>
  <si>
    <t>Suriname</t>
  </si>
  <si>
    <t>Paranagua</t>
  </si>
  <si>
    <t>Paris</t>
  </si>
  <si>
    <t>Parma</t>
  </si>
  <si>
    <t>PASIR GUDANG</t>
  </si>
  <si>
    <t>PENANG</t>
  </si>
  <si>
    <t>Perugia</t>
  </si>
  <si>
    <t>Philadelphia</t>
  </si>
  <si>
    <t>PHNOM PENH</t>
  </si>
  <si>
    <t>Cambodia</t>
  </si>
  <si>
    <t>Phoenix</t>
  </si>
  <si>
    <t>Piacenza</t>
  </si>
  <si>
    <t>PIRAEUS</t>
  </si>
  <si>
    <t>Point Lisas</t>
  </si>
  <si>
    <t>Guadeloupe</t>
  </si>
  <si>
    <t>Port Au Prince</t>
  </si>
  <si>
    <t>Haiti</t>
  </si>
  <si>
    <t>PORT ELIZABETH</t>
  </si>
  <si>
    <t>PORT KELANG</t>
  </si>
  <si>
    <t>PORT LOUIS</t>
  </si>
  <si>
    <t>Mauritius</t>
  </si>
  <si>
    <t>Port of Spain</t>
  </si>
  <si>
    <t>PORT SAID</t>
  </si>
  <si>
    <t>Port Sudan</t>
  </si>
  <si>
    <t>Portland</t>
  </si>
  <si>
    <t>Prague</t>
  </si>
  <si>
    <t>Puerto Caldera</t>
  </si>
  <si>
    <t>Honduras</t>
  </si>
  <si>
    <t>Puerto Limon</t>
  </si>
  <si>
    <t>Puerto Quetzal</t>
  </si>
  <si>
    <t>Punta Arenas</t>
  </si>
  <si>
    <t>Queretaro</t>
  </si>
  <si>
    <t>Raleigh</t>
  </si>
  <si>
    <t>Myanmar</t>
  </si>
  <si>
    <t>Reykjavik</t>
  </si>
  <si>
    <t>Iceland</t>
  </si>
  <si>
    <t>Riga</t>
  </si>
  <si>
    <t>Latvia</t>
  </si>
  <si>
    <t>Croatia</t>
  </si>
  <si>
    <t>RIO DE JANEIRO</t>
  </si>
  <si>
    <t>Rio Grande</t>
  </si>
  <si>
    <t>Rio Haina</t>
  </si>
  <si>
    <t>Riyadh</t>
  </si>
  <si>
    <t>Anguilla</t>
  </si>
  <si>
    <t>Roseau</t>
  </si>
  <si>
    <t>Dominica</t>
  </si>
  <si>
    <t>ROTTERDAM</t>
  </si>
  <si>
    <t>Sakata</t>
  </si>
  <si>
    <t>Salt Lake City</t>
  </si>
  <si>
    <t>Saltillo</t>
  </si>
  <si>
    <t>Salzburg</t>
  </si>
  <si>
    <t>San Antonio</t>
  </si>
  <si>
    <t>San Diego</t>
  </si>
  <si>
    <t>SAN FRANCISCO</t>
  </si>
  <si>
    <t>San Jose</t>
  </si>
  <si>
    <t>San Juan</t>
  </si>
  <si>
    <t>Honiara</t>
  </si>
  <si>
    <t>Soloman Islands</t>
  </si>
  <si>
    <t>Oakland</t>
  </si>
  <si>
    <t>Port Vila</t>
  </si>
  <si>
    <t>Vanuatu</t>
  </si>
  <si>
    <t>Puerto Rico</t>
  </si>
  <si>
    <t>San Pedro Sula</t>
  </si>
  <si>
    <t>San Salvador</t>
  </si>
  <si>
    <t>SANDAKAN</t>
  </si>
  <si>
    <t>Santiago</t>
  </si>
  <si>
    <t>Santo Domingo</t>
  </si>
  <si>
    <t>SANTOS</t>
  </si>
  <si>
    <t>Savannah</t>
  </si>
  <si>
    <t>Seattle</t>
  </si>
  <si>
    <t>Washington</t>
  </si>
  <si>
    <t>SEMARANG</t>
  </si>
  <si>
    <t>Seoul</t>
  </si>
  <si>
    <t>Tunisia</t>
  </si>
  <si>
    <t>Shanghai</t>
  </si>
  <si>
    <t>Sharjah</t>
  </si>
  <si>
    <t>Shimizu</t>
  </si>
  <si>
    <t>SIBU</t>
  </si>
  <si>
    <t>Siena</t>
  </si>
  <si>
    <t>Singapore</t>
  </si>
  <si>
    <t>Cologne</t>
  </si>
  <si>
    <t>Qingdao</t>
  </si>
  <si>
    <t>Suzhou</t>
  </si>
  <si>
    <t>Yantai</t>
  </si>
  <si>
    <t>Rome</t>
  </si>
  <si>
    <t>Venice</t>
  </si>
  <si>
    <t>Lautoka</t>
  </si>
  <si>
    <t>Fiji</t>
  </si>
  <si>
    <t>Suva</t>
  </si>
  <si>
    <t>Noumea</t>
  </si>
  <si>
    <t>New Caledonia</t>
  </si>
  <si>
    <t>N/A</t>
  </si>
  <si>
    <t>Huangpu</t>
  </si>
  <si>
    <t>USA, Ohio</t>
  </si>
  <si>
    <t>USA, New Mexico</t>
  </si>
  <si>
    <t>USA, Georgia</t>
  </si>
  <si>
    <t>USA, Texas</t>
  </si>
  <si>
    <t>USA, Maryland</t>
  </si>
  <si>
    <t>USA, Alabama</t>
  </si>
  <si>
    <t>USA, Massachusetts</t>
  </si>
  <si>
    <t>USA, New York</t>
  </si>
  <si>
    <t>USA, South Carolina</t>
  </si>
  <si>
    <t>USA, North Carolina</t>
  </si>
  <si>
    <t>USA, Tennessee</t>
  </si>
  <si>
    <t>USA, Illinois</t>
  </si>
  <si>
    <t>USA, Colorado</t>
  </si>
  <si>
    <t>USA, Iowa</t>
  </si>
  <si>
    <t>USA, Michigan</t>
  </si>
  <si>
    <t>USA, Indiana</t>
  </si>
  <si>
    <t>USA, Florida</t>
  </si>
  <si>
    <t>USA, Missouri</t>
  </si>
  <si>
    <t>USA, Nevada</t>
  </si>
  <si>
    <t>USA, Arkansas</t>
  </si>
  <si>
    <t>USA, California</t>
  </si>
  <si>
    <t>USA, Kentucky</t>
  </si>
  <si>
    <t>USA, Wisconsin</t>
  </si>
  <si>
    <t>USA, Minnesota</t>
  </si>
  <si>
    <t>USA, Louisiana</t>
  </si>
  <si>
    <t>USA, Virginia</t>
  </si>
  <si>
    <t>USA, Oklahoma</t>
  </si>
  <si>
    <t>USA, Nebraska</t>
  </si>
  <si>
    <t>USA, Pennsylvania</t>
  </si>
  <si>
    <t>USA, Arizona</t>
  </si>
  <si>
    <t>USA, Oregon</t>
  </si>
  <si>
    <t>USA, Utah</t>
  </si>
  <si>
    <t>USA, Washington</t>
  </si>
  <si>
    <t>USA, Kansas</t>
  </si>
  <si>
    <t>Jiangmen</t>
  </si>
  <si>
    <t>Shenzhen</t>
  </si>
  <si>
    <t>Geneva</t>
  </si>
  <si>
    <t>Regina</t>
  </si>
  <si>
    <t>Saskatoon</t>
  </si>
  <si>
    <t>Honolulu</t>
  </si>
  <si>
    <t>USA</t>
  </si>
  <si>
    <t>Liverpool</t>
  </si>
  <si>
    <t>Napier</t>
  </si>
  <si>
    <t>New Plymouth</t>
  </si>
  <si>
    <t>Malaysia</t>
  </si>
  <si>
    <t>Indianapolis</t>
  </si>
  <si>
    <t>HAZARDOUS CARGO</t>
  </si>
  <si>
    <t>Ireland</t>
  </si>
  <si>
    <t>Chittagong</t>
  </si>
  <si>
    <t>Rio De Janeiro</t>
  </si>
  <si>
    <t>Santos</t>
  </si>
  <si>
    <t>Muara</t>
  </si>
  <si>
    <t>Phnom Penh</t>
  </si>
  <si>
    <t>Vancouver</t>
  </si>
  <si>
    <t>Montreal</t>
  </si>
  <si>
    <t>Toronto</t>
  </si>
  <si>
    <t>Valparaiso</t>
  </si>
  <si>
    <t>Aarhus</t>
  </si>
  <si>
    <t>Copenhagen</t>
  </si>
  <si>
    <t>Alexandria</t>
  </si>
  <si>
    <t>Port Said</t>
  </si>
  <si>
    <t>Helsinki</t>
  </si>
  <si>
    <t>Le Havre</t>
  </si>
  <si>
    <t>Marseille</t>
  </si>
  <si>
    <t>Bremen</t>
  </si>
  <si>
    <t>Piraeus</t>
  </si>
  <si>
    <t>Calcutta</t>
  </si>
  <si>
    <t>New Delhi</t>
  </si>
  <si>
    <t>Nhava Sheva</t>
  </si>
  <si>
    <t>Bangalore</t>
  </si>
  <si>
    <t>Belawan</t>
  </si>
  <si>
    <t>Semarang</t>
  </si>
  <si>
    <t>Surabaya</t>
  </si>
  <si>
    <t>Ashdod</t>
  </si>
  <si>
    <t>Genoa</t>
  </si>
  <si>
    <t>Milan</t>
  </si>
  <si>
    <t>Kobe</t>
  </si>
  <si>
    <t>Moji</t>
  </si>
  <si>
    <t>Nagoya</t>
  </si>
  <si>
    <t>Osaka</t>
  </si>
  <si>
    <t>Tokyo</t>
  </si>
  <si>
    <t>Mombasa</t>
  </si>
  <si>
    <t>Beirut</t>
  </si>
  <si>
    <t>Pasir Gudang</t>
  </si>
  <si>
    <t>Penang</t>
  </si>
  <si>
    <t>Port Louis</t>
  </si>
  <si>
    <t>Manzanillo</t>
  </si>
  <si>
    <t>Oslo</t>
  </si>
  <si>
    <t>Karachi</t>
  </si>
  <si>
    <t>Cebu</t>
  </si>
  <si>
    <t>Port Elizabeth</t>
  </si>
  <si>
    <t>Capetown</t>
  </si>
  <si>
    <t>Johannesburg</t>
  </si>
  <si>
    <t>Barcelona</t>
  </si>
  <si>
    <t>Valencia</t>
  </si>
  <si>
    <t>Colombo</t>
  </si>
  <si>
    <t>Gothenburg</t>
  </si>
  <si>
    <t>Basel</t>
  </si>
  <si>
    <t>Zurich</t>
  </si>
  <si>
    <t>Papeete</t>
  </si>
  <si>
    <t>Tahiti</t>
  </si>
  <si>
    <t>Kaohsiung</t>
  </si>
  <si>
    <t>Taichung</t>
  </si>
  <si>
    <t>Felixstowe</t>
  </si>
  <si>
    <t>Miami</t>
  </si>
  <si>
    <t>Chicago</t>
  </si>
  <si>
    <t>Ho Chi Minh</t>
  </si>
  <si>
    <t xml:space="preserve">Costa Rica </t>
  </si>
  <si>
    <t>Haiphong</t>
  </si>
  <si>
    <t>AUD</t>
  </si>
  <si>
    <t>Houston</t>
  </si>
  <si>
    <t>Port Moresby</t>
  </si>
  <si>
    <t>Papua New Guinea</t>
  </si>
  <si>
    <t>Lae</t>
  </si>
  <si>
    <t>Southampton</t>
  </si>
  <si>
    <t>TRANSIT</t>
  </si>
  <si>
    <t>CUR</t>
  </si>
  <si>
    <t>Livorno</t>
  </si>
  <si>
    <t>San Francisco</t>
  </si>
  <si>
    <t>Brisbane</t>
  </si>
  <si>
    <t>Sydney</t>
  </si>
  <si>
    <t>Melbourne</t>
  </si>
  <si>
    <t>RATE CBM</t>
  </si>
  <si>
    <t>RATE TONNE</t>
  </si>
  <si>
    <t>RATE MIN</t>
  </si>
  <si>
    <t xml:space="preserve"> </t>
  </si>
  <si>
    <t>Rate CBM</t>
  </si>
  <si>
    <t>Rate Tonne</t>
  </si>
  <si>
    <t>Buenos Aires</t>
  </si>
  <si>
    <t>Conditions</t>
  </si>
  <si>
    <t>CONDITIONS</t>
  </si>
  <si>
    <t>SIN</t>
  </si>
  <si>
    <t>BUS</t>
  </si>
  <si>
    <t>Sarajevo</t>
  </si>
  <si>
    <t>Bosnia</t>
  </si>
  <si>
    <t>Itajai</t>
  </si>
  <si>
    <t>Lianyungang</t>
  </si>
  <si>
    <t>DIRECT</t>
  </si>
  <si>
    <t>Saarbrucken</t>
  </si>
  <si>
    <t>Pointe A Pitre</t>
  </si>
  <si>
    <t>Hyderabad</t>
  </si>
  <si>
    <t>Chiba</t>
  </si>
  <si>
    <t>Imabari</t>
  </si>
  <si>
    <t>Mizushima</t>
  </si>
  <si>
    <t>Nagasaki</t>
  </si>
  <si>
    <t>Sendai</t>
  </si>
  <si>
    <t>Shimonoseki</t>
  </si>
  <si>
    <t>Okinawa</t>
  </si>
  <si>
    <t>Dijon</t>
  </si>
  <si>
    <t>Lilongwe</t>
  </si>
  <si>
    <t>Bintulu</t>
  </si>
  <si>
    <t>Kota Kinabalu</t>
  </si>
  <si>
    <t>Kuching</t>
  </si>
  <si>
    <t>Sibu</t>
  </si>
  <si>
    <t>Tawau</t>
  </si>
  <si>
    <t xml:space="preserve">Puebla </t>
  </si>
  <si>
    <t>Morocco</t>
  </si>
  <si>
    <t>Yangon</t>
  </si>
  <si>
    <t>Invercargill</t>
  </si>
  <si>
    <t>Blenheim</t>
  </si>
  <si>
    <t>Dunedin</t>
  </si>
  <si>
    <t>Greymouth</t>
  </si>
  <si>
    <t>Mount Maunganui</t>
  </si>
  <si>
    <t>Nelson</t>
  </si>
  <si>
    <t>Oamaru</t>
  </si>
  <si>
    <t>Palmerston North</t>
  </si>
  <si>
    <t>Queenstown</t>
  </si>
  <si>
    <t>Port Chalmers</t>
  </si>
  <si>
    <t>Rotorua</t>
  </si>
  <si>
    <t>LYT</t>
  </si>
  <si>
    <t>Timaru</t>
  </si>
  <si>
    <t>AKL</t>
  </si>
  <si>
    <t>Tauranga</t>
  </si>
  <si>
    <t>Krakow</t>
  </si>
  <si>
    <t>St. Maarten</t>
  </si>
  <si>
    <t>Lat Krabang</t>
  </si>
  <si>
    <t>Trinidad</t>
  </si>
  <si>
    <t>Jebel Ali</t>
  </si>
  <si>
    <t>Bristol</t>
  </si>
  <si>
    <t>Lille</t>
  </si>
  <si>
    <t>Lahti</t>
  </si>
  <si>
    <t>Antigua</t>
  </si>
  <si>
    <t>Grenada</t>
  </si>
  <si>
    <t>Los Angeles</t>
  </si>
  <si>
    <t>Santo</t>
  </si>
  <si>
    <t>Greensboro</t>
  </si>
  <si>
    <t>Nogales</t>
  </si>
  <si>
    <t>Rochester</t>
  </si>
  <si>
    <t>EXPORT RATE SEARCH</t>
  </si>
  <si>
    <t>exports@eifc.com.au</t>
  </si>
  <si>
    <t>(07) 3040 3591</t>
  </si>
  <si>
    <t>(03) 8644 7388</t>
  </si>
  <si>
    <t>CABAF Fee</t>
  </si>
  <si>
    <t>Enter Destination Port</t>
  </si>
  <si>
    <t>ON APP</t>
  </si>
  <si>
    <t>Freight Surcharges</t>
  </si>
  <si>
    <t>WEEKLY</t>
  </si>
  <si>
    <t>Tel:</t>
  </si>
  <si>
    <t>lance@eifc.com.au</t>
  </si>
  <si>
    <t>Group Email</t>
  </si>
  <si>
    <t xml:space="preserve">BRISBANE </t>
  </si>
  <si>
    <t xml:space="preserve">SYDNEY </t>
  </si>
  <si>
    <t>MELBOURNE</t>
  </si>
  <si>
    <t>RECEIVAL DEPOT</t>
  </si>
  <si>
    <t>KEY CONTACTS</t>
  </si>
  <si>
    <t>Sales Enquiries</t>
  </si>
  <si>
    <t xml:space="preserve">Lance Evans </t>
  </si>
  <si>
    <t>Export Bookings</t>
  </si>
  <si>
    <t>Phone</t>
  </si>
  <si>
    <t>Fax</t>
  </si>
  <si>
    <t>(03) 8779 8960</t>
  </si>
  <si>
    <t>Any amendment fee incurred from Overseas Agent / Shipping Line for late amendment of Security Manifesting is for the account of the cargo.</t>
  </si>
  <si>
    <t xml:space="preserve">All hazardous cargo is subject to approval by both our overseas offices / agents and Carrier Lines. </t>
  </si>
  <si>
    <t>TRANSHIPMENT CARGO VIA ALL OTHER PORTS</t>
  </si>
  <si>
    <t xml:space="preserve">ADDITIONAL CHARGES </t>
  </si>
  <si>
    <t>We have created this Tariff on basis of all CAF and BAF charges being included in the rates . Unless otherwise specified there is NIL CAF or BAF</t>
  </si>
  <si>
    <t>FREIGHT SURCHARGE</t>
  </si>
  <si>
    <t>USD</t>
  </si>
  <si>
    <t>Currency</t>
  </si>
  <si>
    <t>TRANSHIPMENT CARGO VIA SINGAPORE or BUSAN</t>
  </si>
  <si>
    <t>Tranship doc fee</t>
  </si>
  <si>
    <t>China Doc fee</t>
  </si>
  <si>
    <t>Customs requirements</t>
  </si>
  <si>
    <t>Saipan</t>
  </si>
  <si>
    <t>Guam</t>
  </si>
  <si>
    <t>Micronesia</t>
  </si>
  <si>
    <t>Kosrae</t>
  </si>
  <si>
    <t>Koror</t>
  </si>
  <si>
    <t>Chuuk</t>
  </si>
  <si>
    <t>Majuro</t>
  </si>
  <si>
    <t xml:space="preserve">In the instances whereby rate provided is per CBM / Tonne Rate, the greater amount will be applied. NB any piece over 1000kg is subject to  </t>
  </si>
  <si>
    <t>Where noted this is charged at US$40/b/l.</t>
  </si>
  <si>
    <t xml:space="preserve">   Dependant on commercial invoice terms full details of freight and origin / destination charges to be invoiced to true shipper / </t>
  </si>
  <si>
    <t xml:space="preserve">   Any / all applicable permit numbers.</t>
  </si>
  <si>
    <t>Overweight Cargo Charges may apply. Please check with local office for confirmation.</t>
  </si>
  <si>
    <t>Matsuyama</t>
  </si>
  <si>
    <t>Niigata</t>
  </si>
  <si>
    <t>Pohnpei</t>
  </si>
  <si>
    <t>San Luis Potosi</t>
  </si>
  <si>
    <t>Whangarei</t>
  </si>
  <si>
    <t>mob; 0458 045068</t>
  </si>
  <si>
    <t>Lance Evans</t>
  </si>
  <si>
    <t>mob; 0458045068</t>
  </si>
  <si>
    <t>Sohar</t>
  </si>
  <si>
    <t>Manila</t>
  </si>
  <si>
    <t>Security Manifest Fee of US$35.00 applicable to all shipments destined for / transiting through, North American, European and Japanese Ports.</t>
  </si>
  <si>
    <t>USA/Europe/Canada/Japan Security Manifest Amendment Fee</t>
  </si>
  <si>
    <t>All Valid EDN's are required before Cargo Cut Off.</t>
  </si>
  <si>
    <t xml:space="preserve"> Commercial Documentation with Forwarding Instruction for Australian Customs Verification.</t>
  </si>
  <si>
    <t>Shipper’s ABN.</t>
  </si>
  <si>
    <t>Full and accurate ultimate shipper and ultimate consignee details.</t>
  </si>
  <si>
    <t>Clear and complete copy of commercial invoice reflecting ultimate shipper and ultimate consignee details.</t>
  </si>
  <si>
    <t xml:space="preserve">   consignee in order to bring invoice value to FOB value.</t>
  </si>
  <si>
    <t xml:space="preserve">   AHECC codes and quantity values and items for each line to be reported to Australian Customs.</t>
  </si>
  <si>
    <t>A completed copy of MO41 &amp; MSDS is required before 10AM on the day of Hazardous Cut Off per our online schedule.</t>
  </si>
  <si>
    <t>Consignee's Full Contact Details required - Phone / Fax / Email.</t>
  </si>
  <si>
    <t>Oversize Cargo Charges may apply. Any cargo exceeding 5.8m L or 2.3m H will automatically incur surcharges. Please check with our office for confirmation</t>
  </si>
  <si>
    <t>Special note for USA/Canada/Europe/China/Japan cargo. HS Codes required for all shipments.</t>
  </si>
  <si>
    <t>MAF (NZ) SURCHARGE FOR ALL Pacific Island destinations except Fiji.</t>
  </si>
  <si>
    <t>Pittsburgh</t>
  </si>
  <si>
    <t>MBL Separation Fee</t>
  </si>
  <si>
    <t>Where noted this is charged at US$45/b/l.</t>
  </si>
  <si>
    <t>Where noted this is charged at US$30/b/l.</t>
  </si>
  <si>
    <t>(02) 9099 0477</t>
  </si>
  <si>
    <t xml:space="preserve">Export Supervisor   </t>
  </si>
  <si>
    <t>Mongolia</t>
  </si>
  <si>
    <t>Minimum</t>
  </si>
  <si>
    <t xml:space="preserve">WSI Logistics </t>
  </si>
  <si>
    <t>(02) 83192855</t>
  </si>
  <si>
    <t>exports@wsilogistics.com.au</t>
  </si>
  <si>
    <t>Email:</t>
  </si>
  <si>
    <t xml:space="preserve">mob; 0458045068 </t>
  </si>
  <si>
    <t>Operating Hours: 7:00AM - 3.30PM</t>
  </si>
  <si>
    <t>CBM / Tonne Rates / Heavy Cargo surcharge / Density surcharge</t>
  </si>
  <si>
    <t>If Cargo Exceeds a weight of 1500 per M3 US$35.00 per 1500kgs Min US$35.</t>
  </si>
  <si>
    <t xml:space="preserve">   </t>
  </si>
  <si>
    <t>AMS USA/ ENS Europe/ACI Canada/ AFR Japan Security Manifest Fee</t>
  </si>
  <si>
    <t>Personal Effects Subject to Approval- Completed Packing List &amp; Passport required at time of booking.</t>
  </si>
  <si>
    <t>Shipper Commercial Documents may be required for Transhipment Purposes, operator will advise if required.</t>
  </si>
  <si>
    <r>
      <t>1.</t>
    </r>
    <r>
      <rPr>
        <sz val="7"/>
        <rFont val="Times New Roman"/>
        <family val="1"/>
      </rPr>
      <t xml:space="preserve">                </t>
    </r>
    <r>
      <rPr>
        <sz val="11"/>
        <rFont val="Times New Roman"/>
        <family val="1"/>
      </rPr>
      <t>In these Conditions:</t>
    </r>
  </si>
  <si>
    <r>
      <t>"Australian Consumer Law"</t>
    </r>
    <r>
      <rPr>
        <sz val="11"/>
        <rFont val="Times New Roman"/>
        <family val="1"/>
      </rPr>
      <t xml:space="preserve"> means the law set out in Schedule 2 of the </t>
    </r>
    <r>
      <rPr>
        <i/>
        <sz val="11"/>
        <rFont val="Times New Roman"/>
        <family val="1"/>
      </rPr>
      <t>Competition and Consumer Act</t>
    </r>
    <r>
      <rPr>
        <sz val="11"/>
        <rFont val="Times New Roman"/>
        <family val="1"/>
      </rPr>
      <t xml:space="preserve"> 2010 (Cth) and any corresponding provisions of state or territory fair trading legislation or the </t>
    </r>
    <r>
      <rPr>
        <i/>
        <sz val="11"/>
        <rFont val="Times New Roman"/>
        <family val="1"/>
      </rPr>
      <t>Australian Securities and Investments Commission Act</t>
    </r>
    <r>
      <rPr>
        <sz val="11"/>
        <rFont val="Times New Roman"/>
        <family val="1"/>
      </rPr>
      <t xml:space="preserve"> (2001) (Cth).</t>
    </r>
  </si>
  <si>
    <r>
      <t>"Australian Consumer Law Guarantee"</t>
    </r>
    <r>
      <rPr>
        <sz val="11"/>
        <rFont val="Times New Roman"/>
        <family val="1"/>
      </rPr>
      <t xml:space="preserve"> means a guarantee applying in respect of a supply of goods or services by virtue of Division 1 of Part 3-2 of the Australian Consumer Law.</t>
    </r>
  </si>
  <si>
    <r>
      <t>"Company"</t>
    </r>
    <r>
      <rPr>
        <sz val="11"/>
        <rFont val="Times New Roman"/>
        <family val="1"/>
      </rPr>
      <t xml:space="preserve"> means (insert name and ACN of company).</t>
    </r>
  </si>
  <si>
    <r>
      <t>“CoR”</t>
    </r>
    <r>
      <rPr>
        <sz val="11"/>
        <rFont val="Times New Roman"/>
        <family val="1"/>
      </rPr>
      <t xml:space="preserve"> means chain of responsibility as it is used in the Heavy Vehicle National Law.</t>
    </r>
  </si>
  <si>
    <r>
      <t>"Customer"</t>
    </r>
    <r>
      <rPr>
        <sz val="11"/>
        <rFont val="Times New Roman"/>
        <family val="1"/>
      </rPr>
      <t xml:space="preserve"> means the person with whom this Contract is made and may include a contractor to the Company.</t>
    </r>
  </si>
  <si>
    <r>
      <t>"Dangerous Goods"</t>
    </r>
    <r>
      <rPr>
        <sz val="11"/>
        <rFont val="Times New Roman"/>
        <family val="1"/>
      </rPr>
      <t xml:space="preserve"> means cargo which is volatile or explosive or which is or may become dangerous, inflammable or offensive (including radioactive materials) or which may become liable to damage any person or property whatsoever.</t>
    </r>
  </si>
  <si>
    <r>
      <t>"</t>
    </r>
    <r>
      <rPr>
        <b/>
        <sz val="11"/>
        <rFont val="Times New Roman"/>
        <family val="1"/>
      </rPr>
      <t>Goods</t>
    </r>
    <r>
      <rPr>
        <sz val="11"/>
        <rFont val="Times New Roman"/>
        <family val="1"/>
      </rPr>
      <t>" means the cargo accepted by the Company together with any container, packaging or pallet(s) supplied by or on behalf of the Customer.</t>
    </r>
  </si>
  <si>
    <r>
      <t>"</t>
    </r>
    <r>
      <rPr>
        <b/>
        <sz val="11"/>
        <rFont val="Times New Roman"/>
        <family val="1"/>
      </rPr>
      <t>GST</t>
    </r>
    <r>
      <rPr>
        <sz val="11"/>
        <rFont val="Times New Roman"/>
        <family val="1"/>
      </rPr>
      <t>" means the goods and services tax imposed by or under a GST Law.</t>
    </r>
  </si>
  <si>
    <r>
      <t>"</t>
    </r>
    <r>
      <rPr>
        <b/>
        <sz val="11"/>
        <rFont val="Times New Roman"/>
        <family val="1"/>
      </rPr>
      <t>GST Law</t>
    </r>
    <r>
      <rPr>
        <sz val="11"/>
        <rFont val="Times New Roman"/>
        <family val="1"/>
      </rPr>
      <t xml:space="preserve">" means the same as in the A New Tax System (Goods and Services Tax) Act 1999.  </t>
    </r>
  </si>
  <si>
    <r>
      <t>"</t>
    </r>
    <r>
      <rPr>
        <b/>
        <sz val="11"/>
        <rFont val="Times New Roman"/>
        <family val="1"/>
      </rPr>
      <t>GST Rate</t>
    </r>
    <r>
      <rPr>
        <sz val="11"/>
        <rFont val="Times New Roman"/>
        <family val="1"/>
      </rPr>
      <t>" means the rate of GST under the GST Law.</t>
    </r>
  </si>
  <si>
    <r>
      <t>“Heavy Vehicle National Law”</t>
    </r>
    <r>
      <rPr>
        <sz val="11"/>
        <rFont val="Times New Roman"/>
        <family val="1"/>
      </rPr>
      <t xml:space="preserve"> means the road safety regime contained in the Heavy Vehicle National Law Act 2012 (QLD) and related state and federal legislation including regulations and amendments.</t>
    </r>
  </si>
  <si>
    <r>
      <t>"Insolvency Event"</t>
    </r>
    <r>
      <rPr>
        <sz val="11"/>
        <rFont val="Times New Roman"/>
        <family val="1"/>
      </rPr>
      <t xml:space="preserve"> means any circumstance in which the Customer is unable to pay any amounts that have become due and payable and includes liquidation, official management, administration, compromise arrangement, merger, amalgamation, reconstruction, winding up, dissolution, deregistration, assignment for the benefit of creditors, scheme, composition or arrangement with creditors, insolvency, bankruptcy, or a similar procedure or, where applicable, changes in the constitution of any partnership or person, or death. </t>
    </r>
  </si>
  <si>
    <r>
      <t>"</t>
    </r>
    <r>
      <rPr>
        <b/>
        <sz val="11"/>
        <rFont val="Times New Roman"/>
        <family val="1"/>
      </rPr>
      <t>Invoice</t>
    </r>
    <r>
      <rPr>
        <sz val="11"/>
        <rFont val="Times New Roman"/>
        <family val="1"/>
      </rPr>
      <t>" means the tax invoice under the GST Law.</t>
    </r>
  </si>
  <si>
    <r>
      <t>“</t>
    </r>
    <r>
      <rPr>
        <b/>
        <sz val="11"/>
        <rFont val="Times New Roman"/>
        <family val="1"/>
      </rPr>
      <t>Personal Property Securities Act or PPSA</t>
    </r>
    <r>
      <rPr>
        <sz val="11"/>
        <rFont val="Times New Roman"/>
        <family val="1"/>
      </rPr>
      <t xml:space="preserve">” means the </t>
    </r>
    <r>
      <rPr>
        <i/>
        <sz val="11"/>
        <rFont val="Times New Roman"/>
        <family val="1"/>
      </rPr>
      <t>Personal Property Securities Act 2009</t>
    </r>
    <r>
      <rPr>
        <sz val="11"/>
        <rFont val="Times New Roman"/>
        <family val="1"/>
      </rPr>
      <t xml:space="preserve"> (Cth).</t>
    </r>
  </si>
  <si>
    <r>
      <t>“</t>
    </r>
    <r>
      <rPr>
        <b/>
        <sz val="11"/>
        <rFont val="Times New Roman"/>
        <family val="1"/>
      </rPr>
      <t>SOLAS</t>
    </r>
    <r>
      <rPr>
        <sz val="11"/>
        <rFont val="Times New Roman"/>
        <family val="1"/>
      </rPr>
      <t>” means the International Convention for the Safety of Life at Sea published by the International Maritime Organisation.</t>
    </r>
  </si>
  <si>
    <r>
      <t>"</t>
    </r>
    <r>
      <rPr>
        <b/>
        <sz val="11"/>
        <rFont val="Times New Roman"/>
        <family val="1"/>
      </rPr>
      <t>Services</t>
    </r>
    <r>
      <rPr>
        <sz val="11"/>
        <rFont val="Times New Roman"/>
        <family val="1"/>
      </rPr>
      <t>" mean the whole of the operations undertaken by the Company in respect of the Goods.</t>
    </r>
  </si>
  <si>
    <r>
      <t>"</t>
    </r>
    <r>
      <rPr>
        <b/>
        <sz val="11"/>
        <rFont val="Times New Roman"/>
        <family val="1"/>
      </rPr>
      <t>Subcontractor</t>
    </r>
    <r>
      <rPr>
        <sz val="11"/>
        <rFont val="Times New Roman"/>
        <family val="1"/>
      </rPr>
      <t>" includes any other person who pursuant to a contract or arrangement with any other   person (whether or not the Company) provides or agrees to provide the Services or any part of the Services.</t>
    </r>
  </si>
  <si>
    <r>
      <t>"</t>
    </r>
    <r>
      <rPr>
        <b/>
        <sz val="11"/>
        <rFont val="Times New Roman"/>
        <family val="1"/>
      </rPr>
      <t>Supply</t>
    </r>
    <r>
      <rPr>
        <sz val="11"/>
        <rFont val="Times New Roman"/>
        <family val="1"/>
      </rPr>
      <t>" means the same as in the GST Law.</t>
    </r>
  </si>
  <si>
    <r>
      <t>"</t>
    </r>
    <r>
      <rPr>
        <b/>
        <sz val="11"/>
        <rFont val="Times New Roman"/>
        <family val="1"/>
      </rPr>
      <t>Taxable</t>
    </r>
    <r>
      <rPr>
        <sz val="11"/>
        <rFont val="Times New Roman"/>
        <family val="1"/>
      </rPr>
      <t xml:space="preserve"> </t>
    </r>
    <r>
      <rPr>
        <b/>
        <sz val="11"/>
        <rFont val="Times New Roman"/>
        <family val="1"/>
      </rPr>
      <t>Supply</t>
    </r>
    <r>
      <rPr>
        <sz val="11"/>
        <rFont val="Times New Roman"/>
        <family val="1"/>
      </rPr>
      <t>" means any Supply under these Conditions in respect of which the Company is or may become liable to pay GST.</t>
    </r>
  </si>
  <si>
    <r>
      <t>“VGM”</t>
    </r>
    <r>
      <rPr>
        <sz val="11"/>
        <rFont val="Times New Roman"/>
        <family val="1"/>
      </rPr>
      <t xml:space="preserve"> means verified gross mass as set out in Chapter VI, Part A, Regulation 2 of SOLAS and given effect in Australian law by Marine Order 42 (Cargo, stowage and securing) 2014 (Order 2014/11).</t>
    </r>
  </si>
  <si>
    <r>
      <t>2.</t>
    </r>
    <r>
      <rPr>
        <sz val="7"/>
        <rFont val="Times New Roman"/>
        <family val="1"/>
      </rPr>
      <t xml:space="preserve">                </t>
    </r>
    <r>
      <rPr>
        <sz val="11"/>
        <rFont val="Times New Roman"/>
        <family val="1"/>
      </rPr>
      <t>The Company is not a common carrier and accepts no liability as such.  The Company reserves the right to accept or refuse the provision of Services in respect of the Goods at its sole discretion.  All Services are provided to the Company subject only to these Conditions which prevail at all times over the conditions of contract of the Customer.  In the event of and to the extent of any inconsistency between these Conditions and the conditions which are incorporated into the bill of lading, waybill, consignment note or other transport document issued by the Company, these Conditions prevail.</t>
    </r>
  </si>
  <si>
    <r>
      <t>3.</t>
    </r>
    <r>
      <rPr>
        <sz val="7"/>
        <rFont val="Times New Roman"/>
        <family val="1"/>
      </rPr>
      <t xml:space="preserve">                </t>
    </r>
    <r>
      <rPr>
        <sz val="11"/>
        <rFont val="Times New Roman"/>
        <family val="1"/>
      </rPr>
      <t>The Customer warrants that it is either the owner or the authorised agent of the person or persons owning or having any interest in the Goods or any part of the Goods and enters into this Contract on its own behalf or as authorised agent of that person or those persons.  Further the Customer undertakes to indemnify the Company in respect of any liability whatsoever and howsoever arising in connection with the provision of the Services and/or the Goods to any person (other than the Customer) who has or claims to have any interest in the Goods.</t>
    </r>
  </si>
  <si>
    <r>
      <t>4.</t>
    </r>
    <r>
      <rPr>
        <sz val="7"/>
        <rFont val="Times New Roman"/>
        <family val="1"/>
      </rPr>
      <t xml:space="preserve">                </t>
    </r>
    <r>
      <rPr>
        <sz val="11"/>
        <rFont val="Times New Roman"/>
        <family val="1"/>
      </rPr>
      <t>The Customer warrants that it has complied with all laws and regulations relating to the nature, condition, packaging, handling, storage and carriage of the Goods and that the Goods are packed to withstand the ordinary risks of handling, storage and carriage, having regard to their nature and indemnifies the Company for all liability and for all costs incurred as a result of or arising out of a breach of this warranty.  Further the Customer shall provide to the Company all such assistance, information and documentation that may be necessary to enable the Company to comply with such laws and regulations.</t>
    </r>
  </si>
  <si>
    <r>
      <t>5.</t>
    </r>
    <r>
      <rPr>
        <sz val="7"/>
        <rFont val="Times New Roman"/>
        <family val="1"/>
      </rPr>
      <t xml:space="preserve">                </t>
    </r>
    <r>
      <rPr>
        <sz val="11"/>
        <rFont val="Times New Roman"/>
        <family val="1"/>
      </rPr>
      <t>The Customer warrants that the information it provides to the Company in relation to the Goods, including the nature, number of packages and weight of the contents of the container is accurate and will indemnify the Company against all loss, damages and expenses arising from inaccuracies in such particulars including in connection with any prosecution by a relevant authority.</t>
    </r>
  </si>
  <si>
    <r>
      <t>6.</t>
    </r>
    <r>
      <rPr>
        <sz val="7"/>
        <rFont val="Times New Roman"/>
        <family val="1"/>
      </rPr>
      <t xml:space="preserve">                </t>
    </r>
    <r>
      <rPr>
        <sz val="11"/>
        <rFont val="Times New Roman"/>
        <family val="1"/>
      </rPr>
      <t xml:space="preserve">The Customer warrants that any VGM provided to the Company is accurate and complies with Marine Orders 42 and has been calculated in accordance with an approved method and that the Customer will indemnify the Company against all loss, damages and expenses arising from a failure to supply a VGM obtained by one of the methods approved and in time to be used in vessel planning. </t>
    </r>
  </si>
  <si>
    <r>
      <t>7.</t>
    </r>
    <r>
      <rPr>
        <sz val="7"/>
        <rFont val="Times New Roman"/>
        <family val="1"/>
      </rPr>
      <t xml:space="preserve">                </t>
    </r>
    <r>
      <rPr>
        <sz val="11"/>
        <rFont val="Times New Roman"/>
        <family val="1"/>
      </rPr>
      <t>All customs and/or excise duties, costs, fines or penalties which the Company becomes liable to pay for any reason whatsoever in respect of the Goods and any documentation relating to the Goods pursuant to any applicable laws or regulations  shall be paid by the Customer.</t>
    </r>
  </si>
  <si>
    <r>
      <t>8.</t>
    </r>
    <r>
      <rPr>
        <sz val="7"/>
        <rFont val="Times New Roman"/>
        <family val="1"/>
      </rPr>
      <t xml:space="preserve">                </t>
    </r>
    <r>
      <rPr>
        <sz val="11"/>
        <rFont val="Times New Roman"/>
        <family val="1"/>
      </rPr>
      <t>(i)      The Customer shall not tender for the provision of Services by the Company any Dangerous Goods without presenting to the Company a full description disclosing their nature and in any event the Customer shall be liable for all death, bodily injury, loss and/or damage thereby caused and shall indemnify the Company for such liability.</t>
    </r>
  </si>
  <si>
    <r>
      <t>(ii)</t>
    </r>
    <r>
      <rPr>
        <sz val="7"/>
        <rFont val="Times New Roman"/>
        <family val="1"/>
      </rPr>
      <t xml:space="preserve">         </t>
    </r>
    <r>
      <rPr>
        <sz val="11"/>
        <rFont val="Times New Roman"/>
        <family val="1"/>
      </rPr>
      <t>If, in the opinion of the Company, the Goods are or are liable to become of a dangerous, inflammable, explosive, volatile, offensive or a damaging nature, they may at any time be destroyed, disposed of or abandoned or rendered harmless by the Company without compensation to and at the cost of the Customer.</t>
    </r>
  </si>
  <si>
    <r>
      <t>9.</t>
    </r>
    <r>
      <rPr>
        <sz val="7"/>
        <rFont val="Times New Roman"/>
        <family val="1"/>
      </rPr>
      <t xml:space="preserve">                </t>
    </r>
    <r>
      <rPr>
        <sz val="11"/>
        <rFont val="Times New Roman"/>
        <family val="1"/>
      </rPr>
      <t>The Company is committed to taking all reasonable steps to ensure that any carriage of goods by road performed as part of the Services is performed safely and in accordance with the Heavy Vehicle National Law and the CoR provisions it contains. The Company will not comply with any directive or instruction by the Customer that might have the effect of contributing to a breach of the Heavy Vehicle National Law or preventing the Company from taking all steps that it considers to be necessary to prevent any breach of the Heavy Vehicle National Law or to otherwise comply with its duty of care under the Heavy Vehicle National Law.</t>
    </r>
  </si>
  <si>
    <r>
      <t>10.</t>
    </r>
    <r>
      <rPr>
        <sz val="7"/>
        <rFont val="Times New Roman"/>
        <family val="1"/>
      </rPr>
      <t xml:space="preserve">             </t>
    </r>
    <r>
      <rPr>
        <sz val="11"/>
        <rFont val="Palatino"/>
      </rPr>
      <t>The Company has a policy of compliance with its CoR obligations which is subject to regular audit and requires it’s sub-contractors to also have in place a policy of CoR which is subject to audit and review.  In the event of a breach of CoR obligations by the Customer, the Company may cease the provision of further services and may withhold any payment for services where the Customer is a contractor to the Company.</t>
    </r>
  </si>
  <si>
    <r>
      <t>11.</t>
    </r>
    <r>
      <rPr>
        <sz val="7"/>
        <rFont val="Times New Roman"/>
        <family val="1"/>
      </rPr>
      <t xml:space="preserve">             </t>
    </r>
    <r>
      <rPr>
        <sz val="11"/>
        <rFont val="Times New Roman"/>
        <family val="1"/>
      </rPr>
      <t xml:space="preserve">The Goods remain at the risk of the Customer during the Services and the Company will have no liability to the Customer in connection with loss or physical damage to the Goods unless such loss or damage is solely attributable to negligence by the Company in the provision of the Services to the Customer. </t>
    </r>
  </si>
  <si>
    <r>
      <t>12.</t>
    </r>
    <r>
      <rPr>
        <sz val="7"/>
        <rFont val="Times New Roman"/>
        <family val="1"/>
      </rPr>
      <t xml:space="preserve">             </t>
    </r>
    <r>
      <rPr>
        <sz val="11"/>
        <rFont val="Times New Roman"/>
        <family val="1"/>
      </rPr>
      <t xml:space="preserve">The Company is not otherwise responsible in tort, contract or bailment or otherwise for any loss of, damage to a deterioration of the Goods or misdelivery, failure to deliver or delay in delivery of the Goods. </t>
    </r>
  </si>
  <si>
    <r>
      <t>13.</t>
    </r>
    <r>
      <rPr>
        <sz val="7"/>
        <rFont val="Times New Roman"/>
        <family val="1"/>
      </rPr>
      <t xml:space="preserve">             </t>
    </r>
    <r>
      <rPr>
        <sz val="11"/>
        <rFont val="Times New Roman"/>
        <family val="1"/>
      </rPr>
      <t>In no circumstance is the Company liable for any loss suffered by the Customer in connection with the Goods or the services that is an indirect loss including:-</t>
    </r>
  </si>
  <si>
    <r>
      <t>(i)</t>
    </r>
    <r>
      <rPr>
        <sz val="7"/>
        <rFont val="Times New Roman"/>
        <family val="1"/>
      </rPr>
      <t xml:space="preserve">           </t>
    </r>
    <r>
      <rPr>
        <sz val="11"/>
        <rFont val="Palatino"/>
      </rPr>
      <t>losses that are purely financial or economic losses;</t>
    </r>
  </si>
  <si>
    <r>
      <t>(ii)</t>
    </r>
    <r>
      <rPr>
        <sz val="7"/>
        <rFont val="Times New Roman"/>
        <family val="1"/>
      </rPr>
      <t xml:space="preserve">         </t>
    </r>
    <r>
      <rPr>
        <sz val="11"/>
        <rFont val="Palatino"/>
      </rPr>
      <t>loss of opportunity;</t>
    </r>
  </si>
  <si>
    <r>
      <t>(iii)</t>
    </r>
    <r>
      <rPr>
        <sz val="7"/>
        <rFont val="Times New Roman"/>
        <family val="1"/>
      </rPr>
      <t xml:space="preserve">        </t>
    </r>
    <r>
      <rPr>
        <sz val="11"/>
        <rFont val="Palatino"/>
      </rPr>
      <t>losses in connection with contracts, agreements or understandings the Customer has with third parties;</t>
    </r>
  </si>
  <si>
    <r>
      <t>(iv)</t>
    </r>
    <r>
      <rPr>
        <sz val="7"/>
        <rFont val="Times New Roman"/>
        <family val="1"/>
      </rPr>
      <t xml:space="preserve">        </t>
    </r>
    <r>
      <rPr>
        <sz val="11"/>
        <rFont val="Palatino"/>
      </rPr>
      <t>any other losses whatsoever that do not arise directly from physical damage to or loss of the Goods and are consequential in nature.</t>
    </r>
  </si>
  <si>
    <r>
      <t>14.</t>
    </r>
    <r>
      <rPr>
        <sz val="7"/>
        <rFont val="Times New Roman"/>
        <family val="1"/>
      </rPr>
      <t xml:space="preserve">             </t>
    </r>
    <r>
      <rPr>
        <sz val="11"/>
        <rFont val="Times New Roman"/>
        <family val="1"/>
      </rPr>
      <t>Where any, installation, removal, assembly or erection of any kind is required to be undertaken by the Company, the Company shall not be liable for any death, injury, loss or damage which may result from or arise out of these activities and the Customer shall indemnify the Company in respect of any such liability whether or not that liability arises from negligence or breach of contract or wilful act or default of the Company or the Company's servants, agents or Subcontractors.</t>
    </r>
  </si>
  <si>
    <r>
      <t>15.</t>
    </r>
    <r>
      <rPr>
        <sz val="7"/>
        <rFont val="Times New Roman"/>
        <family val="1"/>
      </rPr>
      <t xml:space="preserve">        </t>
    </r>
    <r>
      <rPr>
        <sz val="11"/>
        <rFont val="Times New Roman"/>
        <family val="1"/>
      </rPr>
      <t>(i)        The Customer authorises the Company and any Subcontractor to subcontract on any terms the whole or part of the provision of the Services.</t>
    </r>
  </si>
  <si>
    <t>(ii)        The Customer warrants:</t>
  </si>
  <si>
    <t>(a)  that no claim or allegation shall be made, whether by the Customer or any other person who is or who may subsequently be interested in the provision of the Services and/or in the Goods, against any person (other than the Company) by whom (whether it is a Subcontractor, principal, employer, servant, agent or otherwise) the Services or any part of the Services are or is provided which imposes or attempts to impose upon such person any liability whatsoever and howsoever arising in connection with the provision of the Services and/or the Goods and if such claim or allegation should nevertheless be made to indemnify the Company and the person against whom such claim or allegation is made against the consequences of such claim or allegation.  For the purpose of this Clause 15 (ii), the Company is or shall be deemed to be acting as agent or trustee on behalf of and for the benefit of all such persons and each of them and all such persons and each of them shall to this extent be or be deemed to be parties to this Contract; and</t>
  </si>
  <si>
    <t>(b) to indemnify the Company against any claim or allegation made against it by any person in    connection with any liability, arising out of or relating to the provision of the Services and/or the Goods.</t>
  </si>
  <si>
    <r>
      <t>16.</t>
    </r>
    <r>
      <rPr>
        <sz val="7"/>
        <rFont val="Times New Roman"/>
        <family val="1"/>
      </rPr>
      <t xml:space="preserve">             </t>
    </r>
    <r>
      <rPr>
        <sz val="11"/>
        <rFont val="Times New Roman"/>
        <family val="1"/>
      </rPr>
      <t>Every exemption, limitation, condition and liberty in these Conditions and every right, exemption from liability, defence and immunity of whatsoever nature applicable to the Company or to which the Company is entitled in accordance with these Conditions shall also be available and shall extend to protect:</t>
    </r>
  </si>
  <si>
    <t>(i)      all Subcontractors;</t>
  </si>
  <si>
    <t>(ii)     every servant or agent of the Company or of a Subcontractor;</t>
  </si>
  <si>
    <t>(iii)    every other person (other than the Company) by whom the Services or any part of the Services are or is provided; and</t>
  </si>
  <si>
    <t>(iv)     all persons who are or may be vicariously liable for the acts or omissions of any persons falling within paragraphs (i), (ii) or (iii) of this Clause 16 and, for the purpose of this Clause 16, the Company is or shall be deemed to be acting as agent or trustee on behalf of and for the benefit of such persons and each of them and all such persons and each of them shall to this extent be or be deemed to be parties to this Contract.</t>
  </si>
  <si>
    <r>
      <t>17.</t>
    </r>
    <r>
      <rPr>
        <sz val="7"/>
        <rFont val="Times New Roman"/>
        <family val="1"/>
      </rPr>
      <t xml:space="preserve">             </t>
    </r>
    <r>
      <rPr>
        <sz val="11"/>
        <rFont val="Times New Roman"/>
        <family val="1"/>
      </rPr>
      <t>(i)      The Customer authorises any deviation from the usual manner in which the Services are provided which may in the absolute discretion of the Company be deemed reasonable or necessary in the circumstances.</t>
    </r>
  </si>
  <si>
    <r>
      <t>(ii)</t>
    </r>
    <r>
      <rPr>
        <sz val="7"/>
        <rFont val="Times New Roman"/>
        <family val="1"/>
      </rPr>
      <t xml:space="preserve">         </t>
    </r>
    <r>
      <rPr>
        <sz val="11"/>
        <rFont val="Times New Roman"/>
        <family val="1"/>
      </rPr>
      <t>If the Customer expressly or impliedly instructs the Company to use or it is expressly or impliedly agreed that the Company will use a particular method of providing the Services the Company will give priority to that method but its adoption remains at the sole discretion of the Company and the Customer authorises the Company to provide the Services by another method.</t>
    </r>
  </si>
  <si>
    <r>
      <t>18.</t>
    </r>
    <r>
      <rPr>
        <sz val="7"/>
        <rFont val="Times New Roman"/>
        <family val="1"/>
      </rPr>
      <t xml:space="preserve">             </t>
    </r>
    <r>
      <rPr>
        <sz val="11"/>
        <rFont val="Times New Roman"/>
        <family val="1"/>
      </rPr>
      <t xml:space="preserve">Insurance for the Goods is the responsibility of the Customer and the Company will not arrange insurances for the Goods. </t>
    </r>
  </si>
  <si>
    <r>
      <t>19.</t>
    </r>
    <r>
      <rPr>
        <sz val="7"/>
        <rFont val="Times New Roman"/>
        <family val="1"/>
      </rPr>
      <t xml:space="preserve">             </t>
    </r>
    <r>
      <rPr>
        <sz val="11"/>
        <rFont val="Times New Roman"/>
        <family val="1"/>
      </rPr>
      <t>The charges of the Company shall be considered earned as soon as the Goods are delivered to the Company and, except as required by law, none of those charges will be refunded.  The Company may charge by weight, measurement or value and may at any time reweigh, remeasure or revalue or require the Goods to be reweighed, remeasured or revalued and charge proportional additional charges accordingly.  Except as required by law, the Customer is and remains responsible to the Company for all its proper charges whether or not the Goods are delivered and/or the Services are provided as instructed and whether or not they are damaged.</t>
    </r>
  </si>
  <si>
    <r>
      <t>20.</t>
    </r>
    <r>
      <rPr>
        <sz val="7"/>
        <rFont val="Times New Roman"/>
        <family val="1"/>
      </rPr>
      <t xml:space="preserve">             </t>
    </r>
    <r>
      <rPr>
        <sz val="11"/>
        <rFont val="Times New Roman"/>
        <family val="1"/>
      </rPr>
      <t>The Customer will indemnify the Company for all charges and liabilities arising in connection with the use of any container or containers including repair costs, cleaning costs and/or detention charges.  The Customer’s indemnity will include any reasonable costs, either administrative or legal, incurred by the Company in recovering from the Customer any amounts owing, pursuant to this indemnity.</t>
    </r>
  </si>
  <si>
    <r>
      <t>21.</t>
    </r>
    <r>
      <rPr>
        <sz val="7"/>
        <rFont val="Times New Roman"/>
        <family val="1"/>
      </rPr>
      <t xml:space="preserve">             </t>
    </r>
    <r>
      <rPr>
        <sz val="11"/>
        <rFont val="Times New Roman"/>
        <family val="1"/>
      </rPr>
      <t xml:space="preserve">The Company, its servants and agents shall have a particular and general lien on any Goods and any documents relating to those Goods, and a right to sell the Goods and documents whether by public or private sale or auction without notice, for all sums payable by the Customer to the Company including freight, demurrage, container detention charges, container repair costs, container cleaning costs, duty, fines, penalties, salvage, average of any kind whatsoever and without limitation and for any and all debts, charges, expenses or other sums due and owing by the Customer or its servants or agents.  In addition, the lien shall cover the costs and expenses of exercising the lien and of such a sale including reasonable legal fees.  The lien and rights granted by this clause shall survive delivery of the Goods and the Company shall be entitled to retain the proceeds of sale of the Goods in respect of any outstanding amounts referred to in this clause.  Where the proceeds of sale are not sufficient to cover all amounts payable to the Company, the Company is entitled to recover any deficit from the Customer.  The Company sells or otherwise disposes of such Goods and any other documents as principal and not as agent and is not the trustee of the power of sale. </t>
    </r>
  </si>
  <si>
    <r>
      <t>22.</t>
    </r>
    <r>
      <rPr>
        <sz val="7"/>
        <rFont val="Times New Roman"/>
        <family val="1"/>
      </rPr>
      <t xml:space="preserve">             </t>
    </r>
    <r>
      <rPr>
        <sz val="11"/>
        <rFont val="Times New Roman"/>
        <family val="1"/>
      </rPr>
      <t>From the time the Company, or its servants or agents, receive the Goods into its custody, the Goods and all of the Customer's present and future rights in relation to the Goods and any documents relating to those Goods, are subject to a continuing security interest in favour of the Company for the payment of all the amounts owed for freight, demurrage, container detention charges, duty, fines, penalties, salvage, average of any kind whatsoever and without limitation and for any at all debts, charges, expenses or any other sums due and owing by the Customer or the Customer's principals, servants or agents.  Further, the continuing security interest shall cover all the costs and expenses of exercising the lien, including the costs of a public or private sale or auction, including legal and administration costs.</t>
    </r>
  </si>
  <si>
    <r>
      <t>28.</t>
    </r>
    <r>
      <rPr>
        <sz val="7"/>
        <rFont val="Times New Roman"/>
        <family val="1"/>
      </rPr>
      <t xml:space="preserve">             </t>
    </r>
    <r>
      <rPr>
        <sz val="11"/>
        <rFont val="Times New Roman"/>
        <family val="1"/>
      </rPr>
      <t>The Customer and Company agree pursuant to section 115 of the PPSA to contract out of sections 95, 96, 120, 121, 123 and 125 and, to the extent permitted by law, Divisions 3 and 4 of the PPSA.</t>
    </r>
  </si>
  <si>
    <r>
      <t>29.</t>
    </r>
    <r>
      <rPr>
        <sz val="7"/>
        <rFont val="Times New Roman"/>
        <family val="1"/>
      </rPr>
      <t xml:space="preserve">             </t>
    </r>
    <r>
      <rPr>
        <sz val="11"/>
        <rFont val="Times New Roman"/>
        <family val="1"/>
      </rPr>
      <t>Every special instruction to the effect that charges shall be paid by a person other than the Customer shall be deemed to include a stipulation that if that nominated person does not pay those charges within seven (7) days of delivery or attempted delivery of the Goods, then the Customer shall pay those charges to the Company within seven (7) days of being notified of that person's failure to pay.</t>
    </r>
  </si>
  <si>
    <r>
      <t>30.</t>
    </r>
    <r>
      <rPr>
        <sz val="7"/>
        <rFont val="Times New Roman"/>
        <family val="1"/>
      </rPr>
      <t xml:space="preserve">             </t>
    </r>
    <r>
      <rPr>
        <sz val="11"/>
        <rFont val="Times New Roman"/>
        <family val="1"/>
      </rPr>
      <t>Except as required by law, the Company shall not be responsible in negligence or contract or otherwise for loss, damage, costs, fines or penalties incurred by the Customer or any other person resulting from or arising out of or in connection with any quotation, advice, statement, representation or information given or made by or on behalf of the Company to the Customer or others as to the classification of or any matter material to the valuation of or the liability for or the amount, scale or rate of customs and/or excise duty or other impost, tax or rate charged in respect of the Goods or any cargo whatsoever.  In giving or making any such quotation, advice, statement, representation or information the Company relies solely on the particulars provided by the Customer which warrants that those particulars accurately and completely describe all aspects of the Goods or cargo and the transaction(s) relating to the Goods or cargo.</t>
    </r>
  </si>
  <si>
    <r>
      <t>31.</t>
    </r>
    <r>
      <rPr>
        <sz val="7"/>
        <rFont val="Times New Roman"/>
        <family val="1"/>
      </rPr>
      <t xml:space="preserve">             </t>
    </r>
    <r>
      <rPr>
        <sz val="11"/>
        <rFont val="Times New Roman"/>
        <family val="1"/>
      </rPr>
      <t>In all cases where liability of the Company has not been excluded, whether by these Conditions, by statute or by international convention or otherwise, the liability of the Company whatsoever and howsoever arising is limited to:</t>
    </r>
  </si>
  <si>
    <t>(i)      Australian $100 or the value of the Goods the subject of the Contract at the time the Goods were received by the Company, whichever is the lesser; or</t>
  </si>
  <si>
    <r>
      <t>(ii)</t>
    </r>
    <r>
      <rPr>
        <sz val="7"/>
        <rFont val="Times New Roman"/>
        <family val="1"/>
      </rPr>
      <t xml:space="preserve">         </t>
    </r>
    <r>
      <rPr>
        <sz val="11"/>
        <rFont val="Times New Roman"/>
        <family val="1"/>
      </rPr>
      <t>in the case of a breach of an Australian Consumer Law Guarantee, the payment of the cost of having the Services supplied again.</t>
    </r>
  </si>
  <si>
    <r>
      <t>32.</t>
    </r>
    <r>
      <rPr>
        <sz val="7"/>
        <rFont val="Times New Roman"/>
        <family val="1"/>
      </rPr>
      <t xml:space="preserve">             </t>
    </r>
    <r>
      <rPr>
        <sz val="11"/>
        <rFont val="Times New Roman"/>
        <family val="1"/>
      </rPr>
      <t>The Company shall not be bound by any agreement purporting to waive or vary these Conditions unless such agreement to so waive or vary shall be in writing and signed by an executive officer of the Company.</t>
    </r>
  </si>
  <si>
    <r>
      <t>33.</t>
    </r>
    <r>
      <rPr>
        <sz val="7"/>
        <rFont val="Times New Roman"/>
        <family val="1"/>
      </rPr>
      <t xml:space="preserve">             </t>
    </r>
    <r>
      <rPr>
        <sz val="11"/>
        <rFont val="Times New Roman"/>
        <family val="1"/>
      </rPr>
      <t>(i)      Any claim for loss or damage must be notified in writing to the Company within seven (7) days of delivery of the Goods or of the date upon which the Goods should have been delivered.</t>
    </r>
  </si>
  <si>
    <r>
      <t>(ii)</t>
    </r>
    <r>
      <rPr>
        <sz val="7"/>
        <rFont val="Times New Roman"/>
        <family val="1"/>
      </rPr>
      <t xml:space="preserve">         </t>
    </r>
    <r>
      <rPr>
        <sz val="11"/>
        <rFont val="Times New Roman"/>
        <family val="1"/>
      </rPr>
      <t>In any event the Company shall be discharged from all liability whatsoever in connection with the provision of the Services and/or the Goods unless suit is brought and notice given within nine (9) months of the provision of the Services or delivery of the Goods or when the Services should have been provided or the Goods should have been delivered.</t>
    </r>
  </si>
  <si>
    <r>
      <t>34.</t>
    </r>
    <r>
      <rPr>
        <sz val="7"/>
        <rFont val="Times New Roman"/>
        <family val="1"/>
      </rPr>
      <t xml:space="preserve">             </t>
    </r>
    <r>
      <rPr>
        <sz val="11"/>
        <rFont val="Times New Roman"/>
        <family val="1"/>
      </rPr>
      <t>(i)      All the rights, immunities and limitations of liability in these Conditions shall continue to have their full force and effect in all circumstances and notwithstanding any breach of this Contract or of these Conditions by the Company or any other person entitled to the benefit of such provisions.</t>
    </r>
  </si>
  <si>
    <r>
      <t>(ii)</t>
    </r>
    <r>
      <rPr>
        <sz val="7"/>
        <rFont val="Times New Roman"/>
        <family val="1"/>
      </rPr>
      <t xml:space="preserve">         </t>
    </r>
    <r>
      <rPr>
        <sz val="11"/>
        <rFont val="Times New Roman"/>
        <family val="1"/>
      </rPr>
      <t>It is agreed that if any provision or any part of any provision of these Conditions is unenforceable such unenforceability shall not affect any other provision or any other part of such provision.</t>
    </r>
  </si>
  <si>
    <r>
      <t>35.</t>
    </r>
    <r>
      <rPr>
        <sz val="7"/>
        <rFont val="Times New Roman"/>
        <family val="1"/>
      </rPr>
      <t xml:space="preserve">             </t>
    </r>
    <r>
      <rPr>
        <sz val="11"/>
        <rFont val="Times New Roman"/>
        <family val="1"/>
      </rPr>
      <t>Notwithstanding anything herein contained, any Australian Consumer Law Guarantees that apply to the Services are not excluded.  To the extent permitted by law, the liability of the Company for breach of an Australian Consumer Law Guarantee is limited to the payment of the cost of having the relevant Services supplied again.</t>
    </r>
  </si>
  <si>
    <r>
      <t>36.</t>
    </r>
    <r>
      <rPr>
        <sz val="7"/>
        <rFont val="Times New Roman"/>
        <family val="1"/>
      </rPr>
      <t xml:space="preserve">             </t>
    </r>
    <r>
      <rPr>
        <sz val="11"/>
        <rFont val="Times New Roman"/>
        <family val="1"/>
      </rPr>
      <t>These Conditions shall be governed by and construed in accordance with the laws of the State or Territory in which this Contract was made.</t>
    </r>
  </si>
  <si>
    <r>
      <t>37.</t>
    </r>
    <r>
      <rPr>
        <sz val="7"/>
        <rFont val="Times New Roman"/>
        <family val="1"/>
      </rPr>
      <t xml:space="preserve">             </t>
    </r>
    <r>
      <rPr>
        <sz val="11"/>
        <rFont val="Times New Roman"/>
        <family val="1"/>
      </rPr>
      <t>(i)      This Clause 37 applies if the Company is or may become liable to pay GST in relation to any Supply under these Conditions.</t>
    </r>
  </si>
  <si>
    <t>(ii)     Unless otherwise stated, all charges quoted are exclusive of GST.  In addition to such charges, the Customer must pay GST on the Taxable Supply to the Company of an amount equal to the GST exclusive consideration multiplied by the GST Rate.  GST shall be payable by the Customer without any deduction or set off for any other amount at the same time as the GST exclusive consideration is payable.  In all other respects, GST shall be payable by the Customer to the Company upon the same basis as the GST exclusive consideration is payable by the Customer under these Conditions.</t>
  </si>
  <si>
    <t>(iii)    The Company must issue an Invoice or Invoices to the Customer for the amount of GST referrable to the Taxable Supply.  The Company must include in any such Invoice such particulars as are required by the GST Law in order that the Customer may obtain an input tax credit for the amount of GST payable on the Taxable Supply.</t>
  </si>
  <si>
    <t xml:space="preserve">(iv)     If any part of the consideration is referrable to both a Taxable Supply and anything that is not a Taxable Supply, the amount of GST payable by the Customer shall be determined by the Company and shall be the same amount of GST that would be payable if the Taxable Supply were the only Supply made to the Customer.  </t>
  </si>
  <si>
    <r>
      <t>(v)</t>
    </r>
    <r>
      <rPr>
        <sz val="7"/>
        <rFont val="Times New Roman"/>
        <family val="1"/>
      </rPr>
      <t xml:space="preserve">          </t>
    </r>
    <r>
      <rPr>
        <sz val="11"/>
        <rFont val="Times New Roman"/>
        <family val="1"/>
      </rPr>
      <t>If the Customer makes default in the payment on the due date of any amount payable pursuant to Clause 37 (ii) then without prejudice to any other remedies of the Company, the Customer shall pay to the Company upon demand an amount equal to the amount of any damages or interest or additional GST that may become payable by the Company arising out of the default of the Customer.</t>
    </r>
  </si>
  <si>
    <t>Samoa</t>
  </si>
  <si>
    <t>Apia</t>
  </si>
  <si>
    <t>Tonga</t>
  </si>
  <si>
    <t>Nukualofa</t>
  </si>
  <si>
    <t>Strasbourg</t>
  </si>
  <si>
    <t xml:space="preserve">  </t>
  </si>
  <si>
    <t>Hamad</t>
  </si>
  <si>
    <t xml:space="preserve">The Cargo Warehouse </t>
  </si>
  <si>
    <t>VIC 3029</t>
  </si>
  <si>
    <t>(03) 83751987</t>
  </si>
  <si>
    <t>Operating Hours: 7:30AM - 3:00PM</t>
  </si>
  <si>
    <t xml:space="preserve">Export Rates subject to; </t>
  </si>
  <si>
    <t>2) AUD 20.00 per Shipment for SOLAS VGM Fee plus and any noted surcharge as per terms and conditions page.</t>
  </si>
  <si>
    <t>Fremantle</t>
  </si>
  <si>
    <t>Ex Fremantle</t>
  </si>
  <si>
    <t>Ex Sydney</t>
  </si>
  <si>
    <t>Ex Melbourne</t>
  </si>
  <si>
    <t>Ex Brisbane</t>
  </si>
  <si>
    <t>Transit Time</t>
  </si>
  <si>
    <t xml:space="preserve">1) AUD 12.00 per Shipment for the Export Bill of Lading fee unless specified </t>
  </si>
  <si>
    <t>8 Glenferrie Road</t>
  </si>
  <si>
    <t xml:space="preserve">Welshpool </t>
  </si>
  <si>
    <t>WA 6106</t>
  </si>
  <si>
    <t>(08) 9350 2300</t>
  </si>
  <si>
    <t>Operating Hours: 8:00AM - 4:00PM</t>
  </si>
  <si>
    <t>FREMANTLE</t>
  </si>
  <si>
    <t>To New Zealand; Surcharge/Minimum varies depending on Class Compatibility ; please ask your operator for a quote.</t>
  </si>
  <si>
    <t xml:space="preserve">To Worldwide; USD 55.00 w/m with a minimum of USD 200/Shipment PLUS the transhipment Hazardous Surcharge quoted on an individual shipment basis. </t>
  </si>
  <si>
    <t>Please ask your operator for a quote.</t>
  </si>
  <si>
    <t xml:space="preserve">Hazardous Surcharges are as follows: </t>
  </si>
  <si>
    <r>
      <rPr>
        <b/>
        <u/>
        <sz val="12"/>
        <color theme="1"/>
        <rFont val="Calibri"/>
        <family val="2"/>
        <scheme val="minor"/>
      </rPr>
      <t>Documentation/express HBL charge</t>
    </r>
    <r>
      <rPr>
        <sz val="12"/>
        <color theme="1"/>
        <rFont val="Calibri"/>
        <family val="2"/>
        <scheme val="minor"/>
      </rPr>
      <t xml:space="preserve"> ; AU$12.00/bill of lading</t>
    </r>
  </si>
  <si>
    <t>a heavy cargo surcharge , negotiated on a case by case basis. If cargo Exceeds a weight of 1000kgs per M3 US$20.00 per 1000kgs Min US$20.00</t>
  </si>
  <si>
    <t>XLI Air and Ocean Depot</t>
  </si>
  <si>
    <t>"AUSSIES OWN" WHOLESALE EXPORT CONSOLIDATOR</t>
  </si>
  <si>
    <t>15% Surcharge applies for freight collect shipments</t>
  </si>
  <si>
    <t>No Personal Effects accepted</t>
  </si>
  <si>
    <t>ARGENTINA</t>
  </si>
  <si>
    <t>Consignee Tax ID must be shown on the Bill of Lading</t>
  </si>
  <si>
    <t>AUSTRIA</t>
  </si>
  <si>
    <t>HS Code (minimum 4 digits) must be shown on the HBL</t>
  </si>
  <si>
    <t>All shipments must be palletised</t>
  </si>
  <si>
    <t>BAHRAIN</t>
  </si>
  <si>
    <t>BANGLADESH</t>
  </si>
  <si>
    <t>Foodstuffs on Application only - Surcharges may apply</t>
  </si>
  <si>
    <t>Consignee VAT Registration number must be shown on the HBL</t>
  </si>
  <si>
    <t>BELGIUM</t>
  </si>
  <si>
    <t>BENIN</t>
  </si>
  <si>
    <t>Waiver fee of EUR 100 applicable</t>
  </si>
  <si>
    <t>Freight Amount &amp; HS Code must be shown on the Bill of Lading</t>
  </si>
  <si>
    <t>BOLIVIA</t>
  </si>
  <si>
    <t>BOSNIA</t>
  </si>
  <si>
    <t>BRAZIL</t>
  </si>
  <si>
    <t>Consignee Tax ID, NCM, CNPJ must be shown on the Bill of Lading</t>
  </si>
  <si>
    <t>BRUNEI</t>
  </si>
  <si>
    <t>ALGERIA</t>
  </si>
  <si>
    <t>BULGARIA</t>
  </si>
  <si>
    <t>CAMBODIA</t>
  </si>
  <si>
    <t>NO DG goods, chemical products, gambling equipment, bible or any books materials relating to religion, used computer, used tyres,
telecommunication equipment, medical supplies / equipment and foodstuff allowed to all Cambodian ports</t>
  </si>
  <si>
    <t>CAMEROON</t>
  </si>
  <si>
    <t>CANADA</t>
  </si>
  <si>
    <t>CHILE</t>
  </si>
  <si>
    <t>CHINA</t>
  </si>
  <si>
    <t xml:space="preserve">No Alcohol or Tobacco Shipments </t>
  </si>
  <si>
    <t>Consignee Phone, Fax Number &amp; HS code must be shown on the HBL</t>
  </si>
  <si>
    <t>COLUMBIA</t>
  </si>
  <si>
    <t>COSTA RICA</t>
  </si>
  <si>
    <t>CUBA</t>
  </si>
  <si>
    <t>No Personal Effects Allowed</t>
  </si>
  <si>
    <t>CZECH REPUBLIC</t>
  </si>
  <si>
    <t>DENMARK</t>
  </si>
  <si>
    <t>EGYPT</t>
  </si>
  <si>
    <t>Foodstuff, meat/fish/plant product, all kind of beverages, personal effects, DG cargo is NOT allowed
telecommunication equipment, medical supplies / equipment and foodstuff allowed to all Cambodian ports</t>
  </si>
  <si>
    <t>Bulky cargo, odd sized, long-length, over width, over height, over weight cargo is NOT accepted.</t>
  </si>
  <si>
    <t>Customs Clearance must be done at the port of entry</t>
  </si>
  <si>
    <t>EL SALVADOR</t>
  </si>
  <si>
    <t>ESTONIA</t>
  </si>
  <si>
    <t>AMERICAN SAMOA</t>
  </si>
  <si>
    <t>FIJI</t>
  </si>
  <si>
    <t>FRANCE</t>
  </si>
  <si>
    <t>Refer to Terms and Surcharges</t>
  </si>
  <si>
    <t>GERMANY</t>
  </si>
  <si>
    <t>GHANA</t>
  </si>
  <si>
    <t>GREECE</t>
  </si>
  <si>
    <t>HUNGARY</t>
  </si>
  <si>
    <t>ICELAND</t>
  </si>
  <si>
    <t>INDIA</t>
  </si>
  <si>
    <t>Import Export Code must be shown on the HBL</t>
  </si>
  <si>
    <t>Consignee for foodstuff must have import license</t>
  </si>
  <si>
    <t>IRAN</t>
  </si>
  <si>
    <t>HS Code (minimum 8 digits) must be shown on the HBL</t>
  </si>
  <si>
    <t>Shipments must be palletised</t>
  </si>
  <si>
    <t>ITALY</t>
  </si>
  <si>
    <t>IVORY COAST</t>
  </si>
  <si>
    <t>Waiver Fee EUR 75.00</t>
  </si>
  <si>
    <t>JAPAN</t>
  </si>
  <si>
    <t>HS Code (minimum 6 digits) must be shown on the HBL</t>
  </si>
  <si>
    <t>JORDAN</t>
  </si>
  <si>
    <t>KOREA</t>
  </si>
  <si>
    <t>Service to Incheon is via inland bonded truck service</t>
  </si>
  <si>
    <t>LATVIA</t>
  </si>
  <si>
    <t>LITHUANIA</t>
  </si>
  <si>
    <t>MALAYSIA</t>
  </si>
  <si>
    <t>MALDIVES</t>
  </si>
  <si>
    <t xml:space="preserve">HBL must show company registration number </t>
  </si>
  <si>
    <t>MAURITIUS</t>
  </si>
  <si>
    <t>MEXICO</t>
  </si>
  <si>
    <t>No Hazardous shipments allowed</t>
  </si>
  <si>
    <t>VAT number required on the HBL</t>
  </si>
  <si>
    <t>MICRONESIA</t>
  </si>
  <si>
    <t>Guam &amp; Saipan US$ 25.00 surrender doc fee per shipment</t>
  </si>
  <si>
    <t>No Personal effects Allowed</t>
  </si>
  <si>
    <t>MYANMAR</t>
  </si>
  <si>
    <t>Tranship doc fee of US$ 35.00</t>
  </si>
  <si>
    <t>NETHERLANDS</t>
  </si>
  <si>
    <t>NOUMEA</t>
  </si>
  <si>
    <t>NICARAGUA</t>
  </si>
  <si>
    <t>NORWAY</t>
  </si>
  <si>
    <t>PAKISTAN</t>
  </si>
  <si>
    <t>HS Code must be shown on the HBL</t>
  </si>
  <si>
    <t>PANAMA</t>
  </si>
  <si>
    <t>PAPUA NEW GUINEA</t>
  </si>
  <si>
    <t>PHILIPPINES</t>
  </si>
  <si>
    <t>POLAND</t>
  </si>
  <si>
    <t>PORTUGAL</t>
  </si>
  <si>
    <t>QATAR</t>
  </si>
  <si>
    <t>RUSSIA</t>
  </si>
  <si>
    <t>SAMOA</t>
  </si>
  <si>
    <t>SAUDI ARABIA</t>
  </si>
  <si>
    <t>SENEGAL</t>
  </si>
  <si>
    <t>Waiver fee of EUR 100.00 applicable</t>
  </si>
  <si>
    <t>SEYCHELLES</t>
  </si>
  <si>
    <t>Exact marks on the freight must be shown on the HBL</t>
  </si>
  <si>
    <t>SLOVENIA</t>
  </si>
  <si>
    <t>SOLOMON ISLANDS</t>
  </si>
  <si>
    <t>SOUTH AFRICA</t>
  </si>
  <si>
    <t>No charity cargo or 2nd hand goods</t>
  </si>
  <si>
    <t>SPAIN</t>
  </si>
  <si>
    <t>SRI LANKA</t>
  </si>
  <si>
    <t>Riyadh cargo must be palletised, and pallets must be labelled 1/4, 2/4 etc., pallets should also be labelled with HBL number and consignee name &amp; country of origin</t>
  </si>
  <si>
    <t>Must have ECTN code on HBL</t>
  </si>
  <si>
    <t>SWEDEN</t>
  </si>
  <si>
    <t>SWITZERLAND</t>
  </si>
  <si>
    <t>TAHITI</t>
  </si>
  <si>
    <t>THAILAND</t>
  </si>
  <si>
    <t>Bangkok rates are to TST/PAT terminals - rates to BMT terminal are on application</t>
  </si>
  <si>
    <t>TOGO</t>
  </si>
  <si>
    <t>Waiver fee of US$ 150.00 applicable</t>
  </si>
  <si>
    <t>TONGA</t>
  </si>
  <si>
    <t>TURKEY</t>
  </si>
  <si>
    <t>SUDAN</t>
  </si>
  <si>
    <t>UNITED ARAB EMIRATES</t>
  </si>
  <si>
    <t>UNITED KINGDOM</t>
  </si>
  <si>
    <t>UNITED STATES</t>
  </si>
  <si>
    <t>VANUATU</t>
  </si>
  <si>
    <t>VENEZUELA</t>
  </si>
  <si>
    <t>No Personal Effects allowed</t>
  </si>
  <si>
    <t>VIETNAM</t>
  </si>
  <si>
    <t>Gross &amp; Net weight must be shown on the HBL</t>
  </si>
  <si>
    <t>Pallet or Wooden case must not be shown on the HBL - this must say pieces</t>
  </si>
  <si>
    <t>YEMEN</t>
  </si>
  <si>
    <t>FINLAND</t>
  </si>
  <si>
    <t>Pago Pago</t>
  </si>
  <si>
    <t>American Samoa</t>
  </si>
  <si>
    <t>Columbus</t>
  </si>
  <si>
    <t>Commercial Invoice, Packing List required for all shipments</t>
  </si>
  <si>
    <t>Customs Clearance must be done at port of entry</t>
  </si>
  <si>
    <t>No Alcohol, tobacco or foodstuffs accepted</t>
  </si>
  <si>
    <t>Commercial Invoice, Packing List required for some destinations</t>
  </si>
  <si>
    <t>Customs clearance must be done &amp; local charges must be paid at port of Entry into Malaysia</t>
  </si>
  <si>
    <t>AU$ 20.00 Doc fee applicable</t>
  </si>
  <si>
    <t>Manila destination must specify north or south port on the HBL</t>
  </si>
  <si>
    <t>Company Registration number of the consignee must be shown on the HBL</t>
  </si>
  <si>
    <t>Full AMS details are required for all shipments, including inner piece count, trued shipper/consignee HS code and value</t>
  </si>
  <si>
    <t>Failure to comply may result in short shipment of cargo or Australian Customs Penalty.</t>
  </si>
  <si>
    <t>If Cargo is exempt from Formal Declaration i.e. (EXPE, EXLV etc.), please forward Packing list or</t>
  </si>
  <si>
    <t>Special Note: Pacific Island Haz Surcharge is subject to confirmation and can be class specific</t>
  </si>
  <si>
    <t>No Alcohol or Tabaco Products</t>
  </si>
  <si>
    <t>ACI Filing of US$ 35.00 applicable</t>
  </si>
  <si>
    <t>All shipment must complete customs clearance at first port of entry into Canada</t>
  </si>
  <si>
    <t xml:space="preserve">All Export Rates are inclusive of origin THC and BAF Surcharges unless specified otherwise. </t>
  </si>
  <si>
    <t>Hemmant</t>
  </si>
  <si>
    <t>QLD 4174</t>
  </si>
  <si>
    <t>36 Gow St</t>
  </si>
  <si>
    <t>Padstow</t>
  </si>
  <si>
    <t>NSW 2211</t>
  </si>
  <si>
    <t>(07) 3630 4422</t>
  </si>
  <si>
    <t>warehouse@buccinitransport.com.au</t>
  </si>
  <si>
    <t>Drivers must present paperwork by 2.30</t>
  </si>
  <si>
    <t>Customs Clearance must occur at port of Entry</t>
  </si>
  <si>
    <t>Freight must be palletised</t>
  </si>
  <si>
    <t>JAMAICA</t>
  </si>
  <si>
    <t>MONGOLIA</t>
  </si>
  <si>
    <t>US$ 45.00 Separation Fee</t>
  </si>
  <si>
    <t>Buccini Transport</t>
  </si>
  <si>
    <t>Adelaide</t>
  </si>
  <si>
    <t>No Fertilizer or Pesticides allowed</t>
  </si>
  <si>
    <t>ANGOLA</t>
  </si>
  <si>
    <t>US$ 175.00 Waiver Fee for Shipments lading in Adelaide or Fremantle</t>
  </si>
  <si>
    <t>Additional Notes &amp; Requirements for each country</t>
  </si>
  <si>
    <t xml:space="preserve">Inland Destinations </t>
  </si>
  <si>
    <t>Waiver fee of EUR 100 applicable (ex MEL, SYD, BNE)</t>
  </si>
  <si>
    <t>Waiver fee of US$ 145.00 (ex FRE &amp; ADL)</t>
  </si>
  <si>
    <t>ADELAIDE - DIRECT CONSOLS</t>
  </si>
  <si>
    <t>ADELAIDE - VIA MELBOURNE</t>
  </si>
  <si>
    <t>impsea@xli.aero</t>
  </si>
  <si>
    <t>Ex Adelaide</t>
  </si>
  <si>
    <r>
      <rPr>
        <b/>
        <u/>
        <sz val="12"/>
        <rFont val="Calibri"/>
        <family val="2"/>
        <scheme val="minor"/>
      </rPr>
      <t>Pacific Island Documentation/express HBL charge</t>
    </r>
    <r>
      <rPr>
        <sz val="12"/>
        <rFont val="Calibri"/>
        <family val="2"/>
        <scheme val="minor"/>
      </rPr>
      <t xml:space="preserve"> ; AU$20.00/bill of lading</t>
    </r>
  </si>
  <si>
    <r>
      <rPr>
        <b/>
        <u/>
        <sz val="12"/>
        <rFont val="Calibri"/>
        <family val="2"/>
        <scheme val="minor"/>
      </rPr>
      <t>SOLAS Management Fee</t>
    </r>
    <r>
      <rPr>
        <b/>
        <sz val="12"/>
        <rFont val="Calibri"/>
        <family val="2"/>
        <scheme val="minor"/>
      </rPr>
      <t xml:space="preserve"> ; </t>
    </r>
    <r>
      <rPr>
        <sz val="12"/>
        <rFont val="Calibri"/>
        <family val="2"/>
        <scheme val="minor"/>
      </rPr>
      <t xml:space="preserve">AUD 20.00/bill of lading </t>
    </r>
  </si>
  <si>
    <r>
      <rPr>
        <b/>
        <u/>
        <sz val="12"/>
        <rFont val="Calibri"/>
        <family val="2"/>
        <scheme val="minor"/>
      </rPr>
      <t>SOLAS Weighing Fee</t>
    </r>
    <r>
      <rPr>
        <b/>
        <sz val="12"/>
        <rFont val="Calibri"/>
        <family val="2"/>
        <scheme val="minor"/>
      </rPr>
      <t xml:space="preserve"> ; </t>
    </r>
    <r>
      <rPr>
        <sz val="12"/>
        <rFont val="Calibri"/>
        <family val="2"/>
        <scheme val="minor"/>
      </rPr>
      <t>AUD 6.50 per w/m MIN AUD 25.00 per shipment **only if requested</t>
    </r>
  </si>
  <si>
    <r>
      <rPr>
        <b/>
        <u/>
        <sz val="12"/>
        <rFont val="Calibri"/>
        <family val="2"/>
        <scheme val="minor"/>
      </rPr>
      <t>Pacific Island EX FRE Tranship doc fee:</t>
    </r>
    <r>
      <rPr>
        <sz val="12"/>
        <rFont val="Calibri"/>
        <family val="2"/>
        <scheme val="minor"/>
      </rPr>
      <t xml:space="preserve"> USD 55.00/bill of lading</t>
    </r>
  </si>
  <si>
    <r>
      <t xml:space="preserve">Melbourne Port License fee: </t>
    </r>
    <r>
      <rPr>
        <sz val="12"/>
        <rFont val="Calibri"/>
        <family val="2"/>
        <scheme val="minor"/>
      </rPr>
      <t xml:space="preserve">AUD 3.00 per w/m </t>
    </r>
  </si>
  <si>
    <r>
      <rPr>
        <b/>
        <sz val="16"/>
        <rFont val="Calibri"/>
        <family val="2"/>
        <scheme val="minor"/>
      </rPr>
      <t xml:space="preserve">SHIPMENTS TO EUROPE - </t>
    </r>
    <r>
      <rPr>
        <sz val="16"/>
        <rFont val="Calibri"/>
        <family val="2"/>
        <scheme val="minor"/>
      </rPr>
      <t>Custom clearance must be completed and destination port charges to be paid at</t>
    </r>
    <r>
      <rPr>
        <u/>
        <sz val="16"/>
        <rFont val="Calibri"/>
        <family val="2"/>
        <scheme val="minor"/>
      </rPr>
      <t xml:space="preserve"> first port of entry </t>
    </r>
    <r>
      <rPr>
        <sz val="16"/>
        <rFont val="Calibri"/>
        <family val="2"/>
        <scheme val="minor"/>
      </rPr>
      <t>into Europe, before on-carriage to final destination can proceed</t>
    </r>
  </si>
  <si>
    <r>
      <rPr>
        <b/>
        <sz val="16"/>
        <rFont val="Calibri"/>
        <family val="2"/>
        <scheme val="minor"/>
      </rPr>
      <t xml:space="preserve">SHIPMENTS TO USA &amp; CANADA - </t>
    </r>
    <r>
      <rPr>
        <sz val="16"/>
        <rFont val="Calibri"/>
        <family val="2"/>
        <scheme val="minor"/>
      </rPr>
      <t>Custom clearance must be completed and destination port charges to be paid at</t>
    </r>
    <r>
      <rPr>
        <u/>
        <sz val="16"/>
        <rFont val="Calibri"/>
        <family val="2"/>
        <scheme val="minor"/>
      </rPr>
      <t xml:space="preserve"> first port of entry </t>
    </r>
    <r>
      <rPr>
        <sz val="16"/>
        <rFont val="Calibri"/>
        <family val="2"/>
        <scheme val="minor"/>
      </rPr>
      <t>into USA/Canada, before on-carriage to final destination can proceed</t>
    </r>
  </si>
  <si>
    <r>
      <rPr>
        <b/>
        <sz val="16"/>
        <rFont val="Calibri"/>
        <family val="2"/>
        <scheme val="minor"/>
      </rPr>
      <t xml:space="preserve">SHIPMENTS TO NEW ZEALAND - </t>
    </r>
    <r>
      <rPr>
        <sz val="16"/>
        <rFont val="Calibri"/>
        <family val="2"/>
        <scheme val="minor"/>
      </rPr>
      <t>Custom clearance must be completed and destination port charges to be paid at</t>
    </r>
    <r>
      <rPr>
        <u/>
        <sz val="16"/>
        <rFont val="Calibri"/>
        <family val="2"/>
        <scheme val="minor"/>
      </rPr>
      <t xml:space="preserve"> first port of entry </t>
    </r>
    <r>
      <rPr>
        <sz val="16"/>
        <rFont val="Calibri"/>
        <family val="2"/>
        <scheme val="minor"/>
      </rPr>
      <t>(Auckland or Lyttelton) before on-carriage to final destination can proceed</t>
    </r>
  </si>
  <si>
    <t xml:space="preserve">5) Melbourne port License fee AUD 3.00/rt - For Shipment ex MEL only </t>
  </si>
  <si>
    <t>rod@eifc.com.au</t>
  </si>
  <si>
    <t xml:space="preserve">Export Supervisor   Matt Ward </t>
  </si>
  <si>
    <t>Matt@eifc.com.au</t>
  </si>
  <si>
    <t>1/131 Calarco drive</t>
  </si>
  <si>
    <t>Derrimut</t>
  </si>
  <si>
    <t>Operating Hours: 7:00AM - 2:30PM</t>
  </si>
  <si>
    <t>28 Wyuna court</t>
  </si>
  <si>
    <t>exports@cargowarehouse.com.au</t>
  </si>
  <si>
    <t>(08) 7071 3819</t>
  </si>
  <si>
    <t>Greenville</t>
  </si>
  <si>
    <r>
      <t>** EIFC can arrange your EDN for AUD $35.00</t>
    </r>
    <r>
      <rPr>
        <sz val="12"/>
        <rFont val="Calibri"/>
        <family val="2"/>
        <scheme val="minor"/>
      </rPr>
      <t xml:space="preserve"> - if required please forward the below information:</t>
    </r>
  </si>
  <si>
    <t>tabitha@eifc.com.au</t>
  </si>
  <si>
    <t>matt@eifc.com.au</t>
  </si>
  <si>
    <t>Export Supervisor   Tabitha Twiname</t>
  </si>
  <si>
    <t>Export Supervisor  Matt Ward</t>
  </si>
  <si>
    <t xml:space="preserve">Rod O'brien </t>
  </si>
  <si>
    <t>CHINA DOC, Low-Sulphur SC and Emergency BAF</t>
  </si>
  <si>
    <t>Kelly Abel</t>
  </si>
  <si>
    <t>kelly@eifc.com.au</t>
  </si>
  <si>
    <t>Iraquato</t>
  </si>
  <si>
    <t>Chennai</t>
  </si>
  <si>
    <t>MELB/DIRECT</t>
  </si>
  <si>
    <t>MEL/DIRECT</t>
  </si>
  <si>
    <t>VALIDITY</t>
  </si>
  <si>
    <t xml:space="preserve">SIN </t>
  </si>
  <si>
    <t xml:space="preserve">ON APP </t>
  </si>
  <si>
    <t>3) GRI at US$8.00/RT or for New Zealand AU$ 32.50/RT, Pacific Island US$ 15.00 /RT</t>
  </si>
  <si>
    <t>Rarotonga</t>
  </si>
  <si>
    <t>Cook Islands</t>
  </si>
  <si>
    <t>Niue</t>
  </si>
  <si>
    <t>ON</t>
  </si>
  <si>
    <t>Savaii</t>
  </si>
  <si>
    <t>Tokelau</t>
  </si>
  <si>
    <t>Vavau</t>
  </si>
  <si>
    <t>SYDNEY</t>
  </si>
  <si>
    <t>BRISBANE</t>
  </si>
  <si>
    <t>ADELAIDE</t>
  </si>
  <si>
    <t xml:space="preserve">FREMANTLE </t>
  </si>
  <si>
    <t xml:space="preserve"> N. U.S.V.I</t>
  </si>
  <si>
    <t>AGUASCALIENTES</t>
  </si>
  <si>
    <t>AKITA</t>
  </si>
  <si>
    <t>ANTOFAGASTA</t>
  </si>
  <si>
    <t>2CBM</t>
  </si>
  <si>
    <t>ARICA</t>
  </si>
  <si>
    <t>ASUNCION</t>
  </si>
  <si>
    <t>AUCKLAND</t>
  </si>
  <si>
    <t>BALBOA</t>
  </si>
  <si>
    <t>BARRANQUILLA</t>
  </si>
  <si>
    <t>BASSE TERRE</t>
  </si>
  <si>
    <t>BELIZE CITY</t>
  </si>
  <si>
    <t>BETIM</t>
  </si>
  <si>
    <t>BOGOTA</t>
  </si>
  <si>
    <t>BRIDGETOWN</t>
  </si>
  <si>
    <t>BUENA VENTURA</t>
  </si>
  <si>
    <t>CALLAO</t>
  </si>
  <si>
    <t>CANOAS</t>
  </si>
  <si>
    <t>CARTAGENA</t>
  </si>
  <si>
    <t>CASTRIES</t>
  </si>
  <si>
    <t>CAUCEDO</t>
  </si>
  <si>
    <t>CELAYA</t>
  </si>
  <si>
    <t>CHARLESTOWN</t>
  </si>
  <si>
    <t>CHARLOTTEAMALIA</t>
  </si>
  <si>
    <t>CHIBA</t>
  </si>
  <si>
    <t>CHIHUAHUA</t>
  </si>
  <si>
    <t>CHISTIANSTED</t>
  </si>
  <si>
    <t>COLIMA</t>
  </si>
  <si>
    <t>COLON FREE ZONE</t>
  </si>
  <si>
    <t>CRISTOBAL</t>
  </si>
  <si>
    <t>CRUZ BAY</t>
  </si>
  <si>
    <t>CUERNAVACA</t>
  </si>
  <si>
    <t>CULIACAN</t>
  </si>
  <si>
    <t>CURITIBA</t>
  </si>
  <si>
    <t>DALIAN</t>
  </si>
  <si>
    <t>ENSENADA</t>
  </si>
  <si>
    <t>FORT BAY HARBOR</t>
  </si>
  <si>
    <t>375 (M.2CBM)</t>
  </si>
  <si>
    <t>FORTE DE FRANCE</t>
  </si>
  <si>
    <t>FUKUYAMA</t>
  </si>
  <si>
    <t>G. ST GORGE</t>
  </si>
  <si>
    <t>GUADALAJARA</t>
  </si>
  <si>
    <t>GUATEMALA CITY</t>
  </si>
  <si>
    <t>GUAYAQUIL</t>
  </si>
  <si>
    <t>HAIPHONG</t>
  </si>
  <si>
    <t>HAKATA</t>
  </si>
  <si>
    <t>HERMOSILLO</t>
  </si>
  <si>
    <t>HIROSHIMA</t>
  </si>
  <si>
    <t>HOCHIMINH</t>
  </si>
  <si>
    <t>HONG KONG</t>
  </si>
  <si>
    <t>IMABARI</t>
  </si>
  <si>
    <t>IQUIQUE</t>
  </si>
  <si>
    <t>IRAQUATO</t>
  </si>
  <si>
    <t>ITAJAI</t>
  </si>
  <si>
    <t>KANAZAWA</t>
  </si>
  <si>
    <t>KINGSTON</t>
  </si>
  <si>
    <t>KINGSTOWN</t>
  </si>
  <si>
    <t>LA GUAIRA</t>
  </si>
  <si>
    <t>-</t>
  </si>
  <si>
    <t>LEON</t>
  </si>
  <si>
    <t>LIMA</t>
  </si>
  <si>
    <t>DOOR ONLY</t>
  </si>
  <si>
    <t>MANAGUA</t>
  </si>
  <si>
    <t>MARACAIBO</t>
  </si>
  <si>
    <t>MATSUYAMA</t>
  </si>
  <si>
    <t>MAZATLAN</t>
  </si>
  <si>
    <t xml:space="preserve">MERIDA </t>
  </si>
  <si>
    <t>MERIEL</t>
  </si>
  <si>
    <t>MEXICALI</t>
  </si>
  <si>
    <t>MIZUSHIMA</t>
  </si>
  <si>
    <t>MONTEVIDEO</t>
  </si>
  <si>
    <t>MORELIA</t>
  </si>
  <si>
    <t>NAGASAKI</t>
  </si>
  <si>
    <t>NANJING</t>
  </si>
  <si>
    <t>NASSAU</t>
  </si>
  <si>
    <t>NIIGATA</t>
  </si>
  <si>
    <t>NINGBO</t>
  </si>
  <si>
    <t>NOVO HAMBURGO</t>
  </si>
  <si>
    <t>NVO LAREDO</t>
  </si>
  <si>
    <t>OAXACA</t>
  </si>
  <si>
    <t>ORANJESTAD</t>
  </si>
  <si>
    <t>PACHUCA</t>
  </si>
  <si>
    <t>PANAMA CITY</t>
  </si>
  <si>
    <t>PARAMARIBO</t>
  </si>
  <si>
    <t>PARANAGUA</t>
  </si>
  <si>
    <t>PHILIPSBURG</t>
  </si>
  <si>
    <t>PLAYA DEL CAREMN</t>
  </si>
  <si>
    <t>PLYMOUTH</t>
  </si>
  <si>
    <t>PORT AU PRINCE</t>
  </si>
  <si>
    <t>PORTO ALEGRO(RIO GRANDE)</t>
  </si>
  <si>
    <t xml:space="preserve">PUEBLA </t>
  </si>
  <si>
    <t>PUERTO CABELLO</t>
  </si>
  <si>
    <t>PUERTO CORTEZ</t>
  </si>
  <si>
    <t>PUERTO LIMON</t>
  </si>
  <si>
    <t>PUERTO QUETZAL</t>
  </si>
  <si>
    <t>QINGDAO</t>
  </si>
  <si>
    <t>QURETARO</t>
  </si>
  <si>
    <t>REYNOSA</t>
  </si>
  <si>
    <t xml:space="preserve">RIO HAINA </t>
  </si>
  <si>
    <t>ROAD TOWN</t>
  </si>
  <si>
    <t>ROSEAU</t>
  </si>
  <si>
    <t>SAINT BARTHELEMY</t>
  </si>
  <si>
    <t>SALITILLO</t>
  </si>
  <si>
    <t>SALVADOR</t>
  </si>
  <si>
    <t>SAN JOSE</t>
  </si>
  <si>
    <t>SAN JUAN</t>
  </si>
  <si>
    <t>SAN LUIS POTOSI</t>
  </si>
  <si>
    <t>SAN PEDRO SULA</t>
  </si>
  <si>
    <t>SAN SALVADOR</t>
  </si>
  <si>
    <t>SANTIAGO</t>
  </si>
  <si>
    <t>SANTO DOMINGO</t>
  </si>
  <si>
    <t>SANTO TOMAS</t>
  </si>
  <si>
    <t>SHANGHAI</t>
  </si>
  <si>
    <t>SHIMIZU</t>
  </si>
  <si>
    <t>SHIMONOSEKI</t>
  </si>
  <si>
    <t>SILAO</t>
  </si>
  <si>
    <t>SINGAPORE</t>
  </si>
  <si>
    <t>ST . NSVI</t>
  </si>
  <si>
    <t>ST. JOHN</t>
  </si>
  <si>
    <t>SUAPE</t>
  </si>
  <si>
    <t>65 / 375(1-5CBM)</t>
    <phoneticPr fontId="3" type="noConversion"/>
  </si>
  <si>
    <t>TAKAMATSU</t>
  </si>
  <si>
    <t>TALCAHUANO</t>
  </si>
  <si>
    <t>TEGUCIGALPA</t>
  </si>
  <si>
    <t>THE VELLY</t>
  </si>
  <si>
    <t>TIJUANA</t>
  </si>
  <si>
    <t>TLAXCALA</t>
  </si>
  <si>
    <t>TOLUCA</t>
  </si>
  <si>
    <t>TOMAKOMAI</t>
  </si>
  <si>
    <t>TOYAMA</t>
  </si>
  <si>
    <t>TSURUGA</t>
  </si>
  <si>
    <t>URUAPAN</t>
  </si>
  <si>
    <t>VERACRUZ</t>
  </si>
  <si>
    <t>VILLAHERMOSA</t>
  </si>
  <si>
    <t>VITORIA</t>
  </si>
  <si>
    <t>WILLEMSTAD</t>
  </si>
  <si>
    <t>XALAPA</t>
  </si>
  <si>
    <t>XIAMEN</t>
  </si>
  <si>
    <t>XINGANG</t>
  </si>
  <si>
    <t>YANTAI</t>
  </si>
  <si>
    <t>ZACATECAS</t>
  </si>
  <si>
    <t>RATE PER W/M</t>
  </si>
  <si>
    <t>KUALA BELAIT</t>
  </si>
  <si>
    <t>CASE TO CASE</t>
  </si>
  <si>
    <t>DILI</t>
  </si>
  <si>
    <t>CASE-BY-CASE</t>
  </si>
  <si>
    <t>BALIKPAPAN</t>
  </si>
  <si>
    <t>CASE BY CASE</t>
  </si>
  <si>
    <t>USD71/RT + USD325/SET</t>
  </si>
  <si>
    <t>PERAWANG</t>
  </si>
  <si>
    <t xml:space="preserve">SURABAYA </t>
  </si>
  <si>
    <t>BATANGAS</t>
  </si>
  <si>
    <t>CAGAYAN DE ORO</t>
  </si>
  <si>
    <t>DAVAO</t>
  </si>
  <si>
    <t>GENERAL SANTOS</t>
  </si>
  <si>
    <t>SUBIC BAY</t>
  </si>
  <si>
    <t>ZAMBOANGA</t>
  </si>
  <si>
    <t>HANOI</t>
  </si>
  <si>
    <t>VUNG TAU</t>
  </si>
  <si>
    <t>SENDAI</t>
  </si>
  <si>
    <t>COCHIN</t>
  </si>
  <si>
    <t>SERVICE SUSPENSION</t>
  </si>
  <si>
    <t>SUSPENDED</t>
  </si>
  <si>
    <t>ABU DHABI</t>
  </si>
  <si>
    <t>AQABA</t>
  </si>
  <si>
    <t>BANDAR ABBAS</t>
  </si>
  <si>
    <t>HODEIDAH</t>
  </si>
  <si>
    <t>SERVICE SUSPENDED</t>
  </si>
  <si>
    <t>JEBEL ALI</t>
  </si>
  <si>
    <t>KUWAIT</t>
  </si>
  <si>
    <t>PORT RASHID</t>
  </si>
  <si>
    <t>SHARJAH</t>
  </si>
  <si>
    <t>UMM QASR</t>
  </si>
  <si>
    <t>HAIFA</t>
  </si>
  <si>
    <t>LATTAKIA</t>
  </si>
  <si>
    <t>ABIDJAN</t>
  </si>
  <si>
    <t>NO SERVICE</t>
  </si>
  <si>
    <t>ON REQUEST</t>
  </si>
  <si>
    <t>ADDIS ABABA</t>
  </si>
  <si>
    <t>ALGIERS</t>
  </si>
  <si>
    <t>BLANTYRE</t>
  </si>
  <si>
    <t>2 W/M</t>
  </si>
  <si>
    <t>BULAWAYO</t>
  </si>
  <si>
    <t>CONAKRY</t>
  </si>
  <si>
    <t>DAKAR</t>
  </si>
  <si>
    <t>DAR ES SALAAM</t>
  </si>
  <si>
    <t>DJIBOUTI</t>
  </si>
  <si>
    <t>GABERONE</t>
  </si>
  <si>
    <t>HARARE</t>
  </si>
  <si>
    <t>KAMPALA</t>
  </si>
  <si>
    <t>LILONGWE</t>
  </si>
  <si>
    <t>LOME</t>
  </si>
  <si>
    <t>LUSAKA</t>
  </si>
  <si>
    <t>MASSAWA</t>
  </si>
  <si>
    <t>ORAN</t>
  </si>
  <si>
    <t>OUAGADOUGOU</t>
  </si>
  <si>
    <t>POINTE NOIR</t>
  </si>
  <si>
    <t>TRIPOLI</t>
  </si>
  <si>
    <t>MAHE</t>
  </si>
  <si>
    <t>POINTE DES GALETS</t>
  </si>
  <si>
    <t>CAPETOWN</t>
  </si>
  <si>
    <t>EAST LONDON</t>
  </si>
  <si>
    <t>PRETORIA</t>
  </si>
  <si>
    <t>DUBLIN</t>
  </si>
  <si>
    <t>AMIENS</t>
  </si>
  <si>
    <t>ANGERS</t>
  </si>
  <si>
    <t>ANNECY</t>
  </si>
  <si>
    <t>BESANCON</t>
  </si>
  <si>
    <t>BORDEAUX</t>
  </si>
  <si>
    <t>BREST</t>
  </si>
  <si>
    <t>CLERMONT FERRAND</t>
  </si>
  <si>
    <t>DIJON</t>
  </si>
  <si>
    <t>DUNKERQUE</t>
  </si>
  <si>
    <t>GRENOBLE</t>
  </si>
  <si>
    <t>LE MANS</t>
  </si>
  <si>
    <t>LILLE</t>
  </si>
  <si>
    <t>LIMOGES</t>
  </si>
  <si>
    <t>LYON</t>
  </si>
  <si>
    <t>METZ</t>
  </si>
  <si>
    <t>MONTPELLIER</t>
  </si>
  <si>
    <t>MULHOUSE</t>
  </si>
  <si>
    <t>NANCY</t>
  </si>
  <si>
    <t>NANTES</t>
  </si>
  <si>
    <t>NICE</t>
  </si>
  <si>
    <t>ORLEANS</t>
  </si>
  <si>
    <t>PARIS</t>
  </si>
  <si>
    <t>POITIERS</t>
  </si>
  <si>
    <t>RENNES</t>
  </si>
  <si>
    <t>ROUEN</t>
  </si>
  <si>
    <t>ST ETIENNE</t>
  </si>
  <si>
    <t>STRASBOURG</t>
  </si>
  <si>
    <t>TOULOUSE</t>
  </si>
  <si>
    <t>DAP</t>
  </si>
  <si>
    <t>BERLIN</t>
  </si>
  <si>
    <t>DORTMUND</t>
  </si>
  <si>
    <t>DRESDEN</t>
  </si>
  <si>
    <t>DUISBURG</t>
  </si>
  <si>
    <t>DUSSELDORF</t>
  </si>
  <si>
    <t>HANNOVER</t>
  </si>
  <si>
    <t>KOBLENZ</t>
  </si>
  <si>
    <t>MAINHEIM</t>
  </si>
  <si>
    <t>MUENSTER</t>
  </si>
  <si>
    <t>STUTTGART</t>
  </si>
  <si>
    <t>ALBACETE</t>
  </si>
  <si>
    <t>ALGECIRAS</t>
  </si>
  <si>
    <t>ALICANTE</t>
  </si>
  <si>
    <t>ALMERIA</t>
  </si>
  <si>
    <t>AVILA</t>
  </si>
  <si>
    <t>BADAJOZ</t>
  </si>
  <si>
    <t>BILBAO</t>
  </si>
  <si>
    <t>BURGOS</t>
  </si>
  <si>
    <t>CACERES</t>
  </si>
  <si>
    <t>CASTELLON</t>
  </si>
  <si>
    <t>CIUDAD REAL</t>
  </si>
  <si>
    <t>CORDOBA</t>
  </si>
  <si>
    <t>CUENCA</t>
  </si>
  <si>
    <t>GRANADA</t>
  </si>
  <si>
    <t>HUELVA</t>
  </si>
  <si>
    <t>HUESCA</t>
  </si>
  <si>
    <t>IRUN</t>
  </si>
  <si>
    <t>JAEN</t>
  </si>
  <si>
    <t>LA CORUNA</t>
  </si>
  <si>
    <t>LOGRONO</t>
  </si>
  <si>
    <t>LUGO</t>
  </si>
  <si>
    <t>MADRID</t>
  </si>
  <si>
    <t>MALAGA</t>
  </si>
  <si>
    <t>MURCIA</t>
  </si>
  <si>
    <t>ORENSE</t>
  </si>
  <si>
    <t>OVIEDO</t>
  </si>
  <si>
    <t>PALENCIA</t>
  </si>
  <si>
    <t>PALMA MALLORCA</t>
  </si>
  <si>
    <t>PAMPLONA</t>
  </si>
  <si>
    <t>PONTEVEDRA</t>
  </si>
  <si>
    <t>SALAMANCA</t>
  </si>
  <si>
    <t>SANTANDER</t>
  </si>
  <si>
    <t>SAN SEBASTIEN</t>
  </si>
  <si>
    <t>SEGOVIA</t>
  </si>
  <si>
    <t>SEVILLA</t>
  </si>
  <si>
    <t>SORIA</t>
  </si>
  <si>
    <t>TARRAGONA</t>
  </si>
  <si>
    <t>TERUEL</t>
  </si>
  <si>
    <t>TOLEDO</t>
  </si>
  <si>
    <t>VALLADOLID</t>
  </si>
  <si>
    <t>VIGO</t>
  </si>
  <si>
    <t>ZAMORA</t>
  </si>
  <si>
    <t>ZARAGOZA</t>
  </si>
  <si>
    <t>MIN    $</t>
  </si>
  <si>
    <t>BIRMINGHAM</t>
  </si>
  <si>
    <t>BRADFORD</t>
  </si>
  <si>
    <t>BRISTOL</t>
  </si>
  <si>
    <t>CARDIFF</t>
  </si>
  <si>
    <t>DERBY</t>
  </si>
  <si>
    <t>DUNDEE</t>
  </si>
  <si>
    <t>Case-By-Case</t>
  </si>
  <si>
    <t>EDINBURGH</t>
  </si>
  <si>
    <t>GLASGOW</t>
  </si>
  <si>
    <t>HULL</t>
  </si>
  <si>
    <t>IPSWICH</t>
  </si>
  <si>
    <t>LEEDS</t>
  </si>
  <si>
    <t>LEICESTER</t>
  </si>
  <si>
    <t>LIVERPOOL</t>
  </si>
  <si>
    <t>LONDON</t>
  </si>
  <si>
    <t>MANCHESTER</t>
  </si>
  <si>
    <t>NOTTINGHAM</t>
  </si>
  <si>
    <t>OLDHAM</t>
  </si>
  <si>
    <t>OXFORD</t>
  </si>
  <si>
    <t xml:space="preserve">SHEFFIELD </t>
  </si>
  <si>
    <t>THAMESPORT</t>
  </si>
  <si>
    <t>TILBURY</t>
  </si>
  <si>
    <t>KOPER</t>
  </si>
  <si>
    <t>LJUBLJANA</t>
  </si>
  <si>
    <t>CELJE</t>
  </si>
  <si>
    <t>KRANJ</t>
  </si>
  <si>
    <t>MARIBOR</t>
  </si>
  <si>
    <t>VIENNA</t>
  </si>
  <si>
    <t>GRAZ</t>
  </si>
  <si>
    <t>INNSBRUCK</t>
  </si>
  <si>
    <t>KLAGENFURT</t>
  </si>
  <si>
    <t>LINZ</t>
  </si>
  <si>
    <t>SALZBURG</t>
  </si>
  <si>
    <t>VARNA</t>
  </si>
  <si>
    <t>DUBROVNIK</t>
  </si>
  <si>
    <t>RIJEKA</t>
  </si>
  <si>
    <t>SPLIT</t>
  </si>
  <si>
    <t>ZAGREB</t>
  </si>
  <si>
    <t>SARAJEVO</t>
  </si>
  <si>
    <t>ZENICA</t>
  </si>
  <si>
    <t>BUDAPEST</t>
  </si>
  <si>
    <t>BUCHAREST</t>
  </si>
  <si>
    <t>CONSTANTA</t>
  </si>
  <si>
    <t>ST PETERSBURG</t>
  </si>
  <si>
    <t>1 w/m</t>
  </si>
  <si>
    <t>KIEV</t>
  </si>
  <si>
    <t>CHISINAU</t>
  </si>
  <si>
    <t>DNEPROPETROVSK</t>
  </si>
  <si>
    <t>KHARKOV</t>
  </si>
  <si>
    <t>POLTAVA</t>
  </si>
  <si>
    <t>LIPETSK</t>
  </si>
  <si>
    <t>GDYNIA</t>
  </si>
  <si>
    <t>GDANSK</t>
  </si>
  <si>
    <t>KATOWICE</t>
  </si>
  <si>
    <t>LODZ</t>
  </si>
  <si>
    <t>POZNAN</t>
  </si>
  <si>
    <t>WARSAW</t>
  </si>
  <si>
    <t>WROCLAW</t>
  </si>
  <si>
    <t>TALLINN</t>
  </si>
  <si>
    <t>KLAIPEDA</t>
  </si>
  <si>
    <t>VILNIUS</t>
  </si>
  <si>
    <t>RIGA</t>
  </si>
  <si>
    <t>GRODNO</t>
  </si>
  <si>
    <t>LIDA</t>
  </si>
  <si>
    <t>MAGILOV</t>
  </si>
  <si>
    <t>MALADZYECHNA</t>
  </si>
  <si>
    <t>MINSK</t>
  </si>
  <si>
    <t>MOZIR</t>
  </si>
  <si>
    <t>NOVOPOLOCK</t>
  </si>
  <si>
    <t>ORSHA</t>
  </si>
  <si>
    <t>PINSK</t>
  </si>
  <si>
    <t>SOLIGORSK</t>
  </si>
  <si>
    <t>GOMEL</t>
  </si>
  <si>
    <t>VITEBSK</t>
  </si>
  <si>
    <t>1 wm</t>
  </si>
  <si>
    <t>2 w/m</t>
  </si>
  <si>
    <t>3 w/m</t>
  </si>
  <si>
    <t>AMSTERDAM</t>
  </si>
  <si>
    <t>BRUSSELS</t>
  </si>
  <si>
    <t>CORK</t>
  </si>
  <si>
    <t>MALTA</t>
  </si>
  <si>
    <t>SOFIA</t>
  </si>
  <si>
    <t>DDU ONLY</t>
  </si>
  <si>
    <t>ALESSANDRIA</t>
  </si>
  <si>
    <t>ANCONA</t>
  </si>
  <si>
    <t>AREZZO</t>
  </si>
  <si>
    <t>ASCOLI</t>
  </si>
  <si>
    <t>ASTI</t>
  </si>
  <si>
    <t>BARI</t>
  </si>
  <si>
    <t>BENEVENTO</t>
  </si>
  <si>
    <t>BERGAMO</t>
  </si>
  <si>
    <t>BIELLA</t>
  </si>
  <si>
    <t>BOLOGNA</t>
  </si>
  <si>
    <t>BOLZANO</t>
  </si>
  <si>
    <t>BRESCIA</t>
  </si>
  <si>
    <t>BRINDISI</t>
  </si>
  <si>
    <t>CASERTA</t>
  </si>
  <si>
    <t>CATANIA</t>
  </si>
  <si>
    <t>CATANZARO</t>
  </si>
  <si>
    <t>COMO</t>
  </si>
  <si>
    <t>COSENZA</t>
  </si>
  <si>
    <t>CREMONA</t>
  </si>
  <si>
    <t>CUNEO</t>
  </si>
  <si>
    <t>ENNA</t>
  </si>
  <si>
    <t>FERRARA</t>
  </si>
  <si>
    <t>FIRENZE</t>
  </si>
  <si>
    <t>FOGGIA</t>
  </si>
  <si>
    <t>FORLI</t>
  </si>
  <si>
    <t>FROSINONE</t>
  </si>
  <si>
    <t>GIOIA TAURO</t>
  </si>
  <si>
    <t>GORIZIA</t>
  </si>
  <si>
    <t>GROSETTO</t>
  </si>
  <si>
    <t>IMPERIA</t>
  </si>
  <si>
    <t>L'AQUILA</t>
  </si>
  <si>
    <t>LATINA</t>
  </si>
  <si>
    <t>LECCE</t>
  </si>
  <si>
    <t>LECCO</t>
  </si>
  <si>
    <t>LIVORNO</t>
  </si>
  <si>
    <t>LODI</t>
  </si>
  <si>
    <t>LUCCA</t>
  </si>
  <si>
    <t>MACERATA</t>
  </si>
  <si>
    <t>MANTOVA</t>
  </si>
  <si>
    <t>MASSA CARRARA</t>
  </si>
  <si>
    <t>MESSINA</t>
  </si>
  <si>
    <t>MODENA</t>
  </si>
  <si>
    <t>NAPOLI</t>
  </si>
  <si>
    <t>NOVARA</t>
  </si>
  <si>
    <t>PADOVA</t>
  </si>
  <si>
    <t>PALERMO</t>
  </si>
  <si>
    <t>PARMA</t>
  </si>
  <si>
    <t>PAVIA</t>
  </si>
  <si>
    <t>PERUGIA</t>
  </si>
  <si>
    <t>PESARO</t>
  </si>
  <si>
    <t>PESCARA</t>
  </si>
  <si>
    <t>PIACENZA</t>
  </si>
  <si>
    <t>PISA</t>
  </si>
  <si>
    <t>PISTOIA</t>
  </si>
  <si>
    <t>PORDENONE</t>
  </si>
  <si>
    <t>POTENZA</t>
  </si>
  <si>
    <t>PRATO</t>
  </si>
  <si>
    <t>RAVENNA</t>
  </si>
  <si>
    <t>REGGIO CALABRIA</t>
  </si>
  <si>
    <t>REGGIO EMILIA</t>
  </si>
  <si>
    <t>RIETI</t>
  </si>
  <si>
    <t>RIMINI</t>
  </si>
  <si>
    <t>ROVIGO</t>
  </si>
  <si>
    <t>SALERNO</t>
  </si>
  <si>
    <t>SAVONA</t>
  </si>
  <si>
    <t>SIENA</t>
  </si>
  <si>
    <t>SONDRIO</t>
  </si>
  <si>
    <t>TARANTO</t>
  </si>
  <si>
    <t>TERNI</t>
  </si>
  <si>
    <t>TORINO</t>
  </si>
  <si>
    <t>TRENTO</t>
  </si>
  <si>
    <t>TREVISO</t>
  </si>
  <si>
    <t>TRIESTE</t>
  </si>
  <si>
    <t>UDINE</t>
  </si>
  <si>
    <t>VARESE</t>
  </si>
  <si>
    <t>VERCELLI</t>
  </si>
  <si>
    <t>VERONA</t>
  </si>
  <si>
    <t>VICENZA</t>
  </si>
  <si>
    <t>VITERBO</t>
  </si>
  <si>
    <t>AALBORG</t>
  </si>
  <si>
    <t>ALESUND</t>
  </si>
  <si>
    <t>BERGEN</t>
  </si>
  <si>
    <t>BORAS</t>
  </si>
  <si>
    <t>ESBJERG</t>
  </si>
  <si>
    <t>FREDRIKSTAD</t>
  </si>
  <si>
    <t>HELSINGBORG</t>
  </si>
  <si>
    <t>KOLDING</t>
  </si>
  <si>
    <t>KOTKA</t>
  </si>
  <si>
    <t>KRISTIANSAND</t>
  </si>
  <si>
    <t>MALMOE</t>
  </si>
  <si>
    <t>MOLDE</t>
  </si>
  <si>
    <t>MOSS</t>
  </si>
  <si>
    <t>ODENSE</t>
  </si>
  <si>
    <t>PORI</t>
  </si>
  <si>
    <t>SANDNES</t>
  </si>
  <si>
    <t>SANDNESSJON</t>
  </si>
  <si>
    <t>SANDVIKA</t>
  </si>
  <si>
    <t>SOENDERBORG</t>
  </si>
  <si>
    <t>STAVANGER</t>
  </si>
  <si>
    <t>STOCKHOLM</t>
  </si>
  <si>
    <t>TAMPERE</t>
  </si>
  <si>
    <t>TRONDHEIM</t>
  </si>
  <si>
    <t>TURKU</t>
  </si>
  <si>
    <t>VAASA</t>
  </si>
  <si>
    <t>ACAJUTLA</t>
  </si>
  <si>
    <t>MERIDA</t>
  </si>
  <si>
    <t>MEXICO CITY</t>
  </si>
  <si>
    <t>MONTERREY</t>
  </si>
  <si>
    <t>PUEBLA</t>
  </si>
  <si>
    <t>RIO HAINA</t>
  </si>
  <si>
    <t>SAN ANTONIO</t>
  </si>
  <si>
    <t>SAO PAULO</t>
  </si>
  <si>
    <t xml:space="preserve">CASE BY CASE </t>
  </si>
  <si>
    <t>UP TO VALPARAISO CFS ONLY</t>
  </si>
  <si>
    <t>MIRI</t>
  </si>
  <si>
    <t>TENERIFE</t>
  </si>
  <si>
    <t>TUNIS</t>
  </si>
  <si>
    <t>TEMA</t>
  </si>
  <si>
    <t>NAIROBI</t>
  </si>
  <si>
    <t>MAPUTO</t>
  </si>
  <si>
    <t>BEIRA</t>
  </si>
  <si>
    <t>ACCRA</t>
  </si>
  <si>
    <t>RIYADH</t>
  </si>
  <si>
    <t>HAMAD</t>
  </si>
  <si>
    <t>JEDDAH</t>
  </si>
  <si>
    <t>ADEN</t>
  </si>
  <si>
    <t>YANGON</t>
  </si>
  <si>
    <t>SHANOUKVILLE</t>
  </si>
  <si>
    <t>LAT KRABANG</t>
  </si>
  <si>
    <t>OKINAWA</t>
  </si>
  <si>
    <t>COIMBATORE</t>
  </si>
  <si>
    <t>HYDERABAD</t>
  </si>
  <si>
    <t>CASABLANCA</t>
  </si>
  <si>
    <t>BELGRADE</t>
  </si>
  <si>
    <t>THESSALONAKI</t>
  </si>
  <si>
    <t>ATHENS</t>
  </si>
  <si>
    <t>LA SPEZIA</t>
  </si>
  <si>
    <t>THE VALLEY</t>
  </si>
  <si>
    <t>ST GEORGES</t>
  </si>
  <si>
    <t>POINTE A PITRE</t>
  </si>
  <si>
    <t>DAMMAN</t>
  </si>
  <si>
    <t>ALBUQUERQUE</t>
  </si>
  <si>
    <t>AUSTIN</t>
  </si>
  <si>
    <t>BROWNVILLE</t>
  </si>
  <si>
    <t>DALLAS</t>
  </si>
  <si>
    <t>DENVER</t>
  </si>
  <si>
    <t>DES MOINES</t>
  </si>
  <si>
    <t>EL PASO</t>
  </si>
  <si>
    <t>HIDALGO</t>
  </si>
  <si>
    <t>LAREDO</t>
  </si>
  <si>
    <t>LAS VEGAS</t>
  </si>
  <si>
    <t>NOGALES</t>
  </si>
  <si>
    <t>OAKLAND</t>
  </si>
  <si>
    <t>OMAHA</t>
  </si>
  <si>
    <t>PHOENIX</t>
  </si>
  <si>
    <t>PORTLAND</t>
  </si>
  <si>
    <t>SALT LAKE CITY</t>
  </si>
  <si>
    <t>SAN DIEGO</t>
  </si>
  <si>
    <t>SEATTLE</t>
  </si>
  <si>
    <t>TUCSON</t>
  </si>
  <si>
    <t>TULSA</t>
  </si>
  <si>
    <t>ATLANTA</t>
  </si>
  <si>
    <t>BALTIMORE</t>
  </si>
  <si>
    <t>BOSTON</t>
  </si>
  <si>
    <t>BUFFALO</t>
  </si>
  <si>
    <t>CHARLESTON</t>
  </si>
  <si>
    <t>CHARLOTTE</t>
  </si>
  <si>
    <t>CHATTANOOGA</t>
  </si>
  <si>
    <t>CINCINNATI</t>
  </si>
  <si>
    <t>CLEVELAND</t>
  </si>
  <si>
    <t>COLUMBUS</t>
  </si>
  <si>
    <t>DAYTON</t>
  </si>
  <si>
    <t>DETROIT</t>
  </si>
  <si>
    <t>GRAND RAPIDS</t>
  </si>
  <si>
    <t>GREENSBORO</t>
  </si>
  <si>
    <t>GREENVILLE</t>
  </si>
  <si>
    <t>HUNTSVILLE</t>
  </si>
  <si>
    <t>INDIANAPOLIS</t>
  </si>
  <si>
    <t>JACKSONVILLE</t>
  </si>
  <si>
    <t>KANSAS CITY</t>
  </si>
  <si>
    <t>KNOXVILLE</t>
  </si>
  <si>
    <t>LITTLE ROCK</t>
  </si>
  <si>
    <t>LOUISVILLE</t>
  </si>
  <si>
    <t>MEMPHIS</t>
  </si>
  <si>
    <t>MILWAUKEE</t>
  </si>
  <si>
    <t>MINNEAPOLIS</t>
  </si>
  <si>
    <t>MOBILE</t>
  </si>
  <si>
    <t>NASHVILLE</t>
  </si>
  <si>
    <t>NEW ORLEANS</t>
  </si>
  <si>
    <t>NORFOLK</t>
  </si>
  <si>
    <t>OKLAHOMA CITY</t>
  </si>
  <si>
    <t>ORLANDO</t>
  </si>
  <si>
    <t>PHILADELPHIA</t>
  </si>
  <si>
    <t>PITTSBURG</t>
  </si>
  <si>
    <t>RALEIGH</t>
  </si>
  <si>
    <t>RICHMOND</t>
  </si>
  <si>
    <t>ROCHESTER</t>
  </si>
  <si>
    <t>SAVANNAH</t>
  </si>
  <si>
    <t>SHREVEPORT</t>
  </si>
  <si>
    <t>SPRINGFIELD</t>
  </si>
  <si>
    <t>ST. LOUIS</t>
  </si>
  <si>
    <t>TAMPA</t>
  </si>
  <si>
    <t>WASHINGTON, D.C</t>
  </si>
  <si>
    <t>WICHITA</t>
  </si>
  <si>
    <t>WILMINGTON</t>
  </si>
  <si>
    <t>Column1</t>
  </si>
  <si>
    <t>NEW YORK</t>
  </si>
  <si>
    <t>CALGARY</t>
  </si>
  <si>
    <t>EDMONTON</t>
  </si>
  <si>
    <t>WINNIPEG</t>
  </si>
  <si>
    <t>RICHIMOND</t>
  </si>
  <si>
    <t>PROVIDENCE</t>
  </si>
  <si>
    <t>PITTSBURGH</t>
  </si>
  <si>
    <t>HUNTSVILE</t>
  </si>
  <si>
    <t>MINNEASPOLIS</t>
  </si>
  <si>
    <t>GEORGETOWN</t>
  </si>
  <si>
    <t>BIRMINGHAM US</t>
  </si>
  <si>
    <t>Birmingham US</t>
  </si>
  <si>
    <t>3CBM</t>
  </si>
  <si>
    <t>DONGGUAN</t>
  </si>
  <si>
    <t>GAO MING</t>
  </si>
  <si>
    <t>GUANGZHOU</t>
  </si>
  <si>
    <t>HUA DU</t>
  </si>
  <si>
    <t>KAIPING</t>
  </si>
  <si>
    <t>NANHAI</t>
  </si>
  <si>
    <t>PAN YU</t>
  </si>
  <si>
    <t>SHUNDE</t>
  </si>
  <si>
    <t>TAI SHAN</t>
  </si>
  <si>
    <t>XINHUI</t>
  </si>
  <si>
    <t>ZHAOQING</t>
  </si>
  <si>
    <t>ZHONGSHAN</t>
  </si>
  <si>
    <t>ZHUHAI</t>
  </si>
  <si>
    <t>SHENZHEN</t>
  </si>
  <si>
    <t>HUIYANG</t>
  </si>
  <si>
    <t>HAIKOU</t>
  </si>
  <si>
    <t>HUIZHOU</t>
  </si>
  <si>
    <t>SOUTHEAST ASIA</t>
  </si>
  <si>
    <t xml:space="preserve">Muara Port Authority is now very strict on DG cargoes to Muara Port and with immediate effect, we can accept DG Cargoes </t>
  </si>
  <si>
    <t>based on the following terms and conditions:-</t>
  </si>
  <si>
    <t xml:space="preserve">a)Consignee need to have import permit ready if their DG cargo need import permit for import into Brunei Darussalam </t>
  </si>
  <si>
    <t>b)Must provide MSDS with detail DG Declaration form from your side</t>
  </si>
  <si>
    <t>c)Make sure consignee forwarder can clear their DG cargo immediately after unstuffed of our container (i.e. Consignee forwarder</t>
  </si>
  <si>
    <t xml:space="preserve">must get the import declaration approved first for immediate clearance from Muara Port). If consignee is unable to get their </t>
  </si>
  <si>
    <t>forwarder to clear their DG cargo immediately after our unstuffed of container, any penalty imposed by Muara Port Authority</t>
  </si>
  <si>
    <t>will bill back to consignee before clearance of their DG cargo.</t>
  </si>
  <si>
    <t>d)Standard DG cargo surcharge is SGD200.00 per shipment</t>
  </si>
  <si>
    <t xml:space="preserve">e)The above are the minimum requirements for DG cargo acceptance to Muara Port but all DG cargoes need to export to Muara Port, </t>
  </si>
  <si>
    <t>you still need to check with us for acceptance case by case.</t>
  </si>
  <si>
    <t>- NO DG goods, chemical products, gambling equipment, bible or any books materials relating to religion, used computer, used tyres,</t>
  </si>
  <si>
    <t xml:space="preserve">  telecommunication equipment, medical supplies / equipment and foodstuff allowed to all Cambodian ports</t>
  </si>
  <si>
    <t>Important notes for shipment into Cambodia:</t>
  </si>
  <si>
    <t>1. On B/L, must show:</t>
  </si>
  <si>
    <t>- shipper's full name, address, telephone, fax and email address</t>
  </si>
  <si>
    <t>- consignee's full name, addres, telephone, fax, email address and VAT no.</t>
  </si>
  <si>
    <t>- Country of origin of cargo</t>
  </si>
  <si>
    <t>2. Invoice of goods must show:</t>
  </si>
  <si>
    <t>- Date of invoice,</t>
  </si>
  <si>
    <t>- item of goods detail clear follow list from customs</t>
  </si>
  <si>
    <t>- shipper and consignee full name, address, email address same as shown in B/L.</t>
  </si>
  <si>
    <t>3. Packing list of goods must show:</t>
  </si>
  <si>
    <t>- Detail clear about packing</t>
  </si>
  <si>
    <t>- Net weight</t>
  </si>
  <si>
    <t>- Gross weight</t>
  </si>
  <si>
    <t>- shipper and consignee name, address, email address same as shown in B/L</t>
  </si>
  <si>
    <t>Destination DG goods: usd35/set</t>
  </si>
  <si>
    <t>Overweight for PNH cfs 1cbm = 300kgs only</t>
  </si>
  <si>
    <t>SIH packaging 1=2.5Tons/pkg (if over case by case)</t>
  </si>
  <si>
    <t xml:space="preserve">PNH packaging 1 = 1.5kgs/pkg (if over case by case), and (lo/lo under c’nee account)  </t>
  </si>
  <si>
    <t>Destination Long DIMs: usd25/cbm</t>
  </si>
  <si>
    <t>EAST TIMOR</t>
  </si>
  <si>
    <t>- NO Alcohol / Tobacco / Personal Effects / Charity cargo / Diplomat cargo allowed</t>
  </si>
  <si>
    <t>INDONESIA</t>
  </si>
  <si>
    <t>* No longlength cargo allowed into Belawan, open 20FT only. If you want to move longlength cargo,</t>
  </si>
  <si>
    <t xml:space="preserve"> you must pay us difference of a 40FT minus 20FT CY rates.</t>
  </si>
  <si>
    <t># Rate to Batam is for general cargo only. NO DG cargo/Alcohol/Liquor/Wine/Foodstuffs/Tobacco/Personal Effects accepted into Batam.</t>
  </si>
  <si>
    <t># Shipments into Batam cannot be under L/C terms. B/L must be surrendered at origin port.</t>
  </si>
  <si>
    <t># Batam - Cargo must be palletized. Also, please provide consignee's details for our checking and acceptance before loading.</t>
  </si>
  <si>
    <t xml:space="preserve"> For all shipment into indonesia, HS CODE and Consignee Tax ID Number to be indicated on HBL.</t>
  </si>
  <si>
    <t xml:space="preserve"> Failure will result in custom compound and any penalty will be on shipper account.</t>
  </si>
  <si>
    <t>EFF VSL ETA ALL INDONESIAN PORTS 1ST SEP'09 ONWARDS, ALL CARGO WITH WOODEN PRODUCTS / CONTENTS</t>
  </si>
  <si>
    <t>PACKAGING MUST BE FUMIGATED</t>
  </si>
  <si>
    <t>- For Personal Effect shipments, please send clear copy of passport, visa, packing list, Letter of Duty and Endorsement</t>
  </si>
  <si>
    <t xml:space="preserve">  by Embassy together with the Pre-Alert documents</t>
  </si>
  <si>
    <t>MALAYSIA %%</t>
  </si>
  <si>
    <t>MIN  $</t>
  </si>
  <si>
    <t>%% EFF VSL ETA ALL MALAYSIAN PORTS 1ST JAN'10 ONWARDS, ALL WOODEN PACKAGING MATERIALS MUST BE FUMIGATED.</t>
  </si>
  <si>
    <t>SHOULD YOU FAIL TO COMPLY WITH IT, PENALTY FINES AND EXTRA CHARGES WILL BE FOR SHIPPER’S ACCOUNTS</t>
  </si>
  <si>
    <t>WITHOUT PRIOR NOTICE.</t>
  </si>
  <si>
    <t>- NO LIGHTERS TO ALL MALAYSIAN PORTS</t>
  </si>
  <si>
    <t>*DIRECT/WEEKLY SUBJECT TO INDUCEMENT</t>
  </si>
  <si>
    <t>**CUSTOM EXAM/DUTIES/TAXES &amp; PORT STORAGE (IF ANY), C'NEE OWN ARRANGEMENT</t>
  </si>
  <si>
    <t>**DEBRIS REMOVAL, LABOUR, FORKLIFTS, PALLET JACKS - C'NEE OWN ARRANGEMENT</t>
  </si>
  <si>
    <t>- NO Wine / Liquor / Cigarette to ALL Malaysian Ports</t>
  </si>
  <si>
    <t>- DG cargo is allowed into Malaysia only on case-by-case basis and subject to Carrier's Approval</t>
  </si>
  <si>
    <t>- Requirements for DG shipments into or via Malaysia Ports:</t>
  </si>
  <si>
    <t>IMO Class 1 requires MSDS and an End User Statement (EUS); All Other IMO Classes require MSDS. DG shipments will not be approved and</t>
  </si>
  <si>
    <t>accepted if without the mentioned and required documents.</t>
  </si>
  <si>
    <t>DG cargo into Pasir Gudang on case to case acceptance and approval only. Please check with us prior loading from your Origin Port.</t>
  </si>
  <si>
    <t>Open 20FT only to East Malaysia. If you want to move longlength cargo, you must pay us difference of a 40FT minus 20FT CY rates.</t>
  </si>
  <si>
    <t>PACKING 20" ONLY, COST HIGHER DUE NOT PACKING 40"</t>
  </si>
  <si>
    <t>- H.S. Code must be indicated on HB/L for shipments into Port Klang</t>
  </si>
  <si>
    <t xml:space="preserve">^^ Consignees have to do customs clearance and pay all local charges and declaration charges, etc. at Kota Kinabalu </t>
  </si>
  <si>
    <t>before onforwarding to final destinations</t>
  </si>
  <si>
    <t>^^ Sandakan &amp; Tawau : Deliver to address in town area (ground floor) only.</t>
  </si>
  <si>
    <t>- For shipments into Kota Kinabalu, please indicate consignee's name, contact no. &amp; full-style address on the HB/L.</t>
  </si>
  <si>
    <t># SIBU : Terminal calling depend on vessel used by carrier</t>
  </si>
  <si>
    <t># SIBU : Marking on cargo must be the same with on the BL/Manifest. N/M is strictly not allowed. Penalty Fees are on Origins'.</t>
  </si>
  <si>
    <r>
      <t xml:space="preserve">Please provide invoice and packing list for shipments into </t>
    </r>
    <r>
      <rPr>
        <b/>
        <u/>
        <sz val="10"/>
        <rFont val="Arial"/>
        <family val="2"/>
      </rPr>
      <t>Pasir Gudang</t>
    </r>
    <r>
      <rPr>
        <b/>
        <sz val="10"/>
        <rFont val="Arial"/>
        <family val="2"/>
      </rPr>
      <t>.</t>
    </r>
  </si>
  <si>
    <r>
      <t xml:space="preserve">Please indicate shipper's name &amp; full style address on HB/L for shipments into </t>
    </r>
    <r>
      <rPr>
        <b/>
        <u/>
        <sz val="10"/>
        <rFont val="Arial"/>
        <family val="2"/>
      </rPr>
      <t>Port Klang</t>
    </r>
    <r>
      <rPr>
        <b/>
        <sz val="10"/>
        <rFont val="Arial"/>
        <family val="2"/>
      </rPr>
      <t>.</t>
    </r>
  </si>
  <si>
    <t>SABAH : all cargoes must be labelled with marking of the consignee names.</t>
  </si>
  <si>
    <r>
      <t xml:space="preserve">WITH IMMEDIATE EFFECT, ALL CARRIERS TEMPORARILY STOP CALLING </t>
    </r>
    <r>
      <rPr>
        <b/>
        <sz val="11"/>
        <rFont val="Arial"/>
        <family val="2"/>
      </rPr>
      <t>LABUAN PORT</t>
    </r>
    <r>
      <rPr>
        <b/>
        <sz val="10"/>
        <rFont val="Arial"/>
        <family val="2"/>
      </rPr>
      <t xml:space="preserve"> UNTIL FURTHER NOTICE.</t>
    </r>
  </si>
  <si>
    <t>** Rate subject to B/L fee of USD35 per HB/L MUST be paid at Origin Port.</t>
  </si>
  <si>
    <t>*** We can handle shipments if consignee/notify party is:</t>
  </si>
  <si>
    <t>a) M.E.C. or Myanmar Economy corporation</t>
  </si>
  <si>
    <t>b) DP or Directorate of Procurement</t>
  </si>
  <si>
    <t>c) DDI or Directorate of Defence Industries</t>
  </si>
  <si>
    <t>WITH IMMEDIATE EFFECTS, EXTRA COLLECTION IS STRICTLY NOT ALLOWED.</t>
  </si>
  <si>
    <t xml:space="preserve">Important note: Please do not load DG cargoes to us without our consent/confirmation. If you fail to adhere to it, </t>
  </si>
  <si>
    <t xml:space="preserve">all costs incur will be to POL account without prior notice. </t>
  </si>
  <si>
    <t>YANGON : 20FT ONLY; DO NOT ACCEPT LONG-LENGTH, OVER-HEIGHT CARGO, ETC.</t>
  </si>
  <si>
    <t>- Customs clearance at final destination to be arranged by Consignee with proper invoice &amp; packing list to be provided</t>
  </si>
  <si>
    <t>- Additional copies of Import Permit, Certificate of Origin &amp; other necessary documents for clearance</t>
  </si>
  <si>
    <t>- Fumigation required for all wooden packaging material</t>
  </si>
  <si>
    <t>- DAVAO: must indicate contact number of consignee and/or notify party on the HB/L</t>
  </si>
  <si>
    <t>HS CODE is required on the B/L.</t>
  </si>
  <si>
    <t>NO DG cargo to Manila (South Port)</t>
  </si>
  <si>
    <t xml:space="preserve">DG cargo &amp; DG surcharges into Manila (North Port) is on case-by-case enquiry basis only. </t>
  </si>
  <si>
    <t xml:space="preserve">Cagayan De Oro &amp; Davao : NO longlength/overheight/overwidth is allowed, due to we open 20'FT only. If you want to move </t>
  </si>
  <si>
    <t xml:space="preserve">longlength cargo, you must pay us difference of a 40FT minus 20FT CY rates. </t>
  </si>
  <si>
    <t>DG cargo to Cagayan De Oro &amp; Davao -- please check with us on case to case basis.</t>
  </si>
  <si>
    <r>
      <t xml:space="preserve">* Manila North must be indicated clearly in </t>
    </r>
    <r>
      <rPr>
        <b/>
        <u/>
        <sz val="11"/>
        <rFont val="Arial"/>
        <family val="2"/>
      </rPr>
      <t>final destination column</t>
    </r>
    <r>
      <rPr>
        <b/>
        <sz val="11"/>
        <rFont val="Arial"/>
        <family val="2"/>
      </rPr>
      <t xml:space="preserve"> on your HB/L. </t>
    </r>
  </si>
  <si>
    <t>Shipments to Philippines - Advance Cargo Declaration. Starting from May 1st, Inward Foreign Manifest and Consolidated</t>
  </si>
  <si>
    <t xml:space="preserve">Cargo Manifest with all the required cargo information must be electronically submitted to the Philippines Bureau </t>
  </si>
  <si>
    <r>
      <t xml:space="preserve">of Customs(BOC) within </t>
    </r>
    <r>
      <rPr>
        <b/>
        <u/>
        <sz val="10"/>
        <rFont val="Arial"/>
        <family val="2"/>
      </rPr>
      <t>24 hours</t>
    </r>
    <r>
      <rPr>
        <b/>
        <sz val="10"/>
        <rFont val="Arial"/>
        <family val="2"/>
      </rPr>
      <t xml:space="preserve"> after the time of departure of the vessel from the Port of Origin.</t>
    </r>
  </si>
  <si>
    <t>Amendment/Penalty fee will be imposed after Manifest has been submitted to the BOC.</t>
  </si>
  <si>
    <t>#CUSTOMS STRICTER CONTROL ON OVERCHARGING; ALL OVERCHARGING ON BODY OF HBL; MUST TYPE "ORIGIN</t>
  </si>
  <si>
    <t xml:space="preserve"> CHARGES TO BE COLLECTED FROM CONSIGNEE" WHATEVER AMOUNT YOU WISH TO DO SO PLESAE TYPE IT IN.</t>
  </si>
  <si>
    <t>MANILA : please ensure that actual cargo weight does not exceed 10% as per declaration on B/L. Any penalty</t>
  </si>
  <si>
    <t>incurred at destination will be on origin port's account.</t>
  </si>
  <si>
    <t xml:space="preserve">Marks of imported goods into the Philippines : </t>
  </si>
  <si>
    <t>Cargo with No Marks or Nil Marks or N/M will be subjected to fine and penalty by Bureau of Customs, The Philippines.</t>
  </si>
  <si>
    <r>
      <t xml:space="preserve">WITH IMMEDIATE EFFECT, SERVICE TO </t>
    </r>
    <r>
      <rPr>
        <b/>
        <sz val="11"/>
        <rFont val="Arial"/>
        <family val="2"/>
      </rPr>
      <t>MANILA SOUTH PORT</t>
    </r>
    <r>
      <rPr>
        <b/>
        <sz val="10"/>
        <rFont val="Arial"/>
        <family val="2"/>
      </rPr>
      <t xml:space="preserve"> HAS BEEN SUSPENDED TILL FURTHER NOTICE.</t>
    </r>
  </si>
  <si>
    <t xml:space="preserve">DG cargo &amp; DG surcharges on case to case enquiry/approval basis only. </t>
  </si>
  <si>
    <t>LAT KRABANG : All longlength, over-height cargo subject to case-by-case enquiries only.</t>
  </si>
  <si>
    <t>Open 20FT only to Lat Krabang. If you want to move longlength cargo, you must pay us difference of a 40FT minus 20FT CY rates.</t>
  </si>
  <si>
    <t>New Thai Customs Regulation with effective November 2017</t>
  </si>
  <si>
    <t xml:space="preserve">1.New Thai Customs Regulation with effective 14 November 2017,  “Packages of goods must bear a shipping mark and such mark must </t>
  </si>
  <si>
    <t xml:space="preserve">also appear in all relevant documents”, and Importer/Exporter who is non-compliance to the new customs law is subjected to maximum  </t>
  </si>
  <si>
    <t xml:space="preserve">fine of THB 50,000. </t>
  </si>
  <si>
    <t xml:space="preserve">2.With effective 13 November 2017, only In-Transit Cargo to Laos/Malaysia is permitted by Thai Customs. Any other 3rd country </t>
  </si>
  <si>
    <t>apart from Laos/Malaysia is not at all allowed and must be arranged as local consumption.</t>
  </si>
  <si>
    <t>Laem Chabang cannot handle cargo gross weight is or over 2500 kgs per piece</t>
  </si>
  <si>
    <t xml:space="preserve">HO CHI MINH*- NO MORE SERVICE TO TAN CANG. </t>
  </si>
  <si>
    <t>MIN</t>
  </si>
  <si>
    <t>PERSONAL EFFECTS IS NOT ACCEPTABLE INTO SHANGHAI</t>
  </si>
  <si>
    <t>Notice for shipments into Shanghai:</t>
  </si>
  <si>
    <t xml:space="preserve">Due to the intensification of COVID-19, according to the regulations of Shanghai Customs, from 12-AUG-2021, </t>
  </si>
  <si>
    <t xml:space="preserve">1)All CTNS imported from India, 2)The CTN containing the transshipment cargo which is INDIA of POL . </t>
  </si>
  <si>
    <t>Before the CTN is into W/H, the customs will sterilize it and collect the disinfection and sterilization fee.</t>
  </si>
  <si>
    <t xml:space="preserve">1)All CTNS imported from India, the W/H will collect the disinfection and sterilization fee: RMB300/SET </t>
  </si>
  <si>
    <t xml:space="preserve">when cnee pick up the cargo from our w/h. </t>
  </si>
  <si>
    <t xml:space="preserve">2)About transshipment cargo, the W/H will only collect disinfection and sterilization fee: RMB300/SET </t>
  </si>
  <si>
    <t>for this one shipment.Other shipments will not be collected.</t>
  </si>
  <si>
    <r>
      <rPr>
        <b/>
        <i/>
        <sz val="11"/>
        <rFont val="Arial"/>
        <family val="2"/>
      </rPr>
      <t>(PART 1)</t>
    </r>
    <r>
      <rPr>
        <b/>
        <i/>
        <sz val="12"/>
        <rFont val="Arial"/>
        <family val="2"/>
      </rPr>
      <t xml:space="preserve"> </t>
    </r>
    <r>
      <rPr>
        <b/>
        <sz val="10"/>
        <rFont val="Arial"/>
        <family val="2"/>
      </rPr>
      <t>DESTINATION</t>
    </r>
  </si>
  <si>
    <t>MACAU</t>
    <phoneticPr fontId="2" type="noConversion"/>
  </si>
  <si>
    <t>NANJING</t>
    <phoneticPr fontId="2" type="noConversion"/>
  </si>
  <si>
    <t>NANTONG</t>
    <phoneticPr fontId="2" type="noConversion"/>
  </si>
  <si>
    <t>NINGHAI</t>
    <phoneticPr fontId="2" type="noConversion"/>
  </si>
  <si>
    <t>PAN YU</t>
    <phoneticPr fontId="2" type="noConversion"/>
  </si>
  <si>
    <t>PENGLAI</t>
    <phoneticPr fontId="2" type="noConversion"/>
  </si>
  <si>
    <t>PINGDU</t>
    <phoneticPr fontId="2" type="noConversion"/>
  </si>
  <si>
    <t>PING HE</t>
    <phoneticPr fontId="2" type="noConversion"/>
  </si>
  <si>
    <t>PU TIAN</t>
    <phoneticPr fontId="2" type="noConversion"/>
  </si>
  <si>
    <t>QINGZHOU</t>
    <phoneticPr fontId="2" type="noConversion"/>
  </si>
  <si>
    <t>RIZHAO</t>
    <phoneticPr fontId="2" type="noConversion"/>
  </si>
  <si>
    <t>RUSHAN</t>
    <phoneticPr fontId="2" type="noConversion"/>
  </si>
  <si>
    <t>SHAO AN</t>
    <phoneticPr fontId="2" type="noConversion"/>
  </si>
  <si>
    <t>SHAOXING</t>
    <phoneticPr fontId="2" type="noConversion"/>
  </si>
  <si>
    <t>SHI SHI</t>
    <phoneticPr fontId="2" type="noConversion"/>
  </si>
  <si>
    <t>SHUNDE</t>
    <phoneticPr fontId="2" type="noConversion"/>
  </si>
  <si>
    <t>TAIZHOU</t>
    <phoneticPr fontId="2" type="noConversion"/>
  </si>
  <si>
    <t>TONG AN</t>
    <phoneticPr fontId="2" type="noConversion"/>
  </si>
  <si>
    <t>WEIHAI</t>
    <phoneticPr fontId="2" type="noConversion"/>
  </si>
  <si>
    <t>WEIFANG</t>
    <phoneticPr fontId="2" type="noConversion"/>
  </si>
  <si>
    <t>WENDENG</t>
    <phoneticPr fontId="2" type="noConversion"/>
  </si>
  <si>
    <t>WENZHOU</t>
    <phoneticPr fontId="2" type="noConversion"/>
  </si>
  <si>
    <t>WUHAN</t>
    <phoneticPr fontId="2" type="noConversion"/>
  </si>
  <si>
    <t>XIAOSHAN</t>
    <phoneticPr fontId="2" type="noConversion"/>
  </si>
  <si>
    <t>YIWU</t>
    <phoneticPr fontId="2" type="noConversion"/>
  </si>
  <si>
    <t>YUYAO</t>
    <phoneticPr fontId="2" type="noConversion"/>
  </si>
  <si>
    <t>YUN XIAO</t>
    <phoneticPr fontId="2" type="noConversion"/>
  </si>
  <si>
    <t>ZHANGZHOU</t>
    <phoneticPr fontId="2" type="noConversion"/>
  </si>
  <si>
    <t>ZHONGSHAN</t>
    <phoneticPr fontId="2" type="noConversion"/>
  </si>
  <si>
    <t>ZHUHAI</t>
    <phoneticPr fontId="2" type="noConversion"/>
  </si>
  <si>
    <t>ZIBO</t>
    <phoneticPr fontId="2" type="noConversion"/>
  </si>
  <si>
    <t xml:space="preserve">TO GUANGDONG PROVINCE : all cargo if packed in drums must be palletized with fumigated pallets or plastic pallets before arranging </t>
  </si>
  <si>
    <t>to Guangdong Province with effect from 2022. Failure to adhere to, will occur additional costs on shipper's and POL's account.</t>
  </si>
  <si>
    <r>
      <rPr>
        <b/>
        <i/>
        <sz val="11"/>
        <rFont val="Arial"/>
        <family val="2"/>
      </rPr>
      <t>(PART 2)</t>
    </r>
    <r>
      <rPr>
        <b/>
        <i/>
        <sz val="12"/>
        <rFont val="Arial"/>
        <family val="2"/>
      </rPr>
      <t xml:space="preserve"> </t>
    </r>
    <r>
      <rPr>
        <b/>
        <sz val="10"/>
        <rFont val="Arial"/>
        <family val="2"/>
      </rPr>
      <t>DESTINATION</t>
    </r>
  </si>
  <si>
    <t>3 CBM</t>
  </si>
  <si>
    <t xml:space="preserve">FOSHAN </t>
  </si>
  <si>
    <t>GUIGANG</t>
    <phoneticPr fontId="2" type="noConversion"/>
  </si>
  <si>
    <t>2 CBM</t>
  </si>
  <si>
    <t>4 CBM</t>
  </si>
  <si>
    <t>HESHAN</t>
    <phoneticPr fontId="2" type="noConversion"/>
  </si>
  <si>
    <t>SAN SHUI</t>
    <phoneticPr fontId="2" type="noConversion"/>
  </si>
  <si>
    <t>SIHUI</t>
    <phoneticPr fontId="2" type="noConversion"/>
  </si>
  <si>
    <t>WUZHOU</t>
    <phoneticPr fontId="2" type="noConversion"/>
  </si>
  <si>
    <t>MIN.</t>
  </si>
  <si>
    <t>BAOJI, SHANXI (DOOR)</t>
  </si>
  <si>
    <t>1 CBM</t>
  </si>
  <si>
    <t>BAYUQUAN, LIAONING</t>
  </si>
  <si>
    <t>CHANGCHUN, JILIN</t>
  </si>
  <si>
    <t>DA QING, HEILONGJIANG</t>
  </si>
  <si>
    <t>QIQIHARE, HEILONGJIANG</t>
  </si>
  <si>
    <t>SAN HE, HEIBEI (DOOR)</t>
  </si>
  <si>
    <t xml:space="preserve">NINGBO </t>
  </si>
  <si>
    <t>ZHANJIANG</t>
  </si>
  <si>
    <t>BEIJING</t>
  </si>
  <si>
    <t>MAIN PORTS *</t>
  </si>
  <si>
    <t>VIA</t>
  </si>
  <si>
    <t>* CONSIGNED TO SEINO LOGIX</t>
  </si>
  <si>
    <t>- All wooden packaging material must be fumigated to all ports in Japan</t>
  </si>
  <si>
    <t xml:space="preserve">- All Japan ports consigned to Seino Logix: </t>
  </si>
  <si>
    <t>1) Complete contact info., such as tel no., fax no. and/or email addresses of consignee and/or notify party must be</t>
  </si>
  <si>
    <t>shown on the HB/L. Non-compliance penalty/extra charges, if any, will be to shipper's/load port agent's account with</t>
  </si>
  <si>
    <t>or without prior notice.</t>
  </si>
  <si>
    <t>2) NO Personal Effects consigned to Non-removalist accepted into or via Japan Main Ports.</t>
  </si>
  <si>
    <t>- NO CL2 DG into Nagoya. Please enquiry case by case for other DG Class into all Japan Main Ports.</t>
  </si>
  <si>
    <t>Open 20FT only to Nagoya. If you want to move longlength cargo, you must pay us difference of a 40FT minus 20FT CY rates.</t>
  </si>
  <si>
    <t>Oversize surcharge for all Japan Ports</t>
  </si>
  <si>
    <t>Cargoes exceeding 3 meters or 3000 kgs are subject to surcharge payable by shipper. Please do provide cargo details checking.</t>
  </si>
  <si>
    <t>KOBE and OSAKA CFS not accept DG Class cargo.</t>
  </si>
  <si>
    <t>MIN   $</t>
  </si>
  <si>
    <t>BUSAN</t>
  </si>
  <si>
    <t>Corrections of manifest after EDI will result in high penalty fee (shipments into or via Busan).</t>
  </si>
  <si>
    <t>TAIWAN</t>
  </si>
  <si>
    <t>EFF VSL ETA TAIWAN (all ports) 1st JAN'09 onwards, all wooden packaging materials must be fumigated.</t>
  </si>
  <si>
    <t>## DG cargo into Kaohsiung -- Consignee will have to pay DG surcharge at Kaohsiung</t>
  </si>
  <si>
    <t>%% NO DG Cargo is acceptable into Taichung, with immediate effect.</t>
  </si>
  <si>
    <t>Open 20FT only to Taichung. If you want to move longlength cargo, you must pay us difference of a 40FT minus 20FT CY rates.</t>
  </si>
  <si>
    <t>INDIAN SUB-CONTINENT</t>
  </si>
  <si>
    <t>- NO DG; TEMPORARY CESSATION OF DG TO INDIAN SUB-CONTINENT.</t>
  </si>
  <si>
    <t>INDIA %%</t>
  </si>
  <si>
    <t xml:space="preserve">- Weight should not exceed 3000 kgs per package </t>
  </si>
  <si>
    <t>- NO DG cargo accepted</t>
  </si>
  <si>
    <t>- Foodstuff can be accepted only if proper validation date be mentioned on the commodity, and validity must</t>
  </si>
  <si>
    <t xml:space="preserve">  be of at least 75% beyond from the date of manufacturing</t>
  </si>
  <si>
    <t>Pakistan customs now make it mandatory for harmonized code no. (H.S CODE) on all body of HBL B/L body. If due to your 1 HBL</t>
  </si>
  <si>
    <t>not able to type in correct H.S CODE..all penalties from customs will be passed on with doc proof to you (origin port network)</t>
  </si>
  <si>
    <t>MIDDLE EAST</t>
  </si>
  <si>
    <t>ISRAEL</t>
  </si>
  <si>
    <t xml:space="preserve">- According to EU 24 Hours Advance Cargo Security Rules,H.S. Code must be indicated on the HB/L for shipments </t>
  </si>
  <si>
    <t xml:space="preserve">  into &amp; via the EU countries for ENS (Entry Summary Declaration) filing. Your cargo will NOT be loaded &amp; will be </t>
  </si>
  <si>
    <t xml:space="preserve">  put on hold by carriers should you fail to adhere to it.Non-compliance penalties, fines and/or extra charges will </t>
  </si>
  <si>
    <t xml:space="preserve">  be for load port agent's/ shipper's accounts without prior notice. </t>
  </si>
  <si>
    <t>- Amendment fee of USD 40 per each submission will be imposed for ENS already filed.</t>
  </si>
  <si>
    <t xml:space="preserve">  for ENS (Entry Summary Declaration) Filing purpose. Non-compliance penalties, fines and/or extra charges will </t>
  </si>
  <si>
    <t>LEBANON</t>
  </si>
  <si>
    <t xml:space="preserve">BEIRUT </t>
  </si>
  <si>
    <t>SYRIA</t>
  </si>
  <si>
    <t>- No foodstuff, meat/fish/plant product is allowed into All European Ports</t>
  </si>
  <si>
    <r>
      <t xml:space="preserve">- Packing list is required by Shipping Lines for every </t>
    </r>
    <r>
      <rPr>
        <u/>
        <sz val="10"/>
        <rFont val="Arial"/>
        <family val="2"/>
      </rPr>
      <t>personal effects shipments</t>
    </r>
    <r>
      <rPr>
        <sz val="10"/>
        <rFont val="Arial"/>
        <family val="2"/>
      </rPr>
      <t xml:space="preserve"> into and/or via the EU Countries</t>
    </r>
  </si>
  <si>
    <t>IZMIR / GEMLIK / MERSIN VIA ISTANBUL AMBARLI/KUMPORT ONLY</t>
  </si>
  <si>
    <t>1.PLEASE INDICATE CLEARLY EITHER HAYDARPASA OR KUMPORT ON HB/L</t>
  </si>
  <si>
    <t>2.Open 20FT only to Haydarpasa. If you want to move longlength cargo, you must pay us difference of a 40FT minus 20FT CY rates.</t>
  </si>
  <si>
    <t>3.ALL IPI via Istanbul -- Please send commercial invoice &amp; packing list - failure to comply shipper will bear all consequence &amp; charges</t>
  </si>
  <si>
    <t xml:space="preserve">4.H.S. Code must be indicated on the HB/L for all Turkish Ports according to Turkish Customs Regulation. </t>
  </si>
  <si>
    <t>Non-compliance penalties will be imposed.</t>
  </si>
  <si>
    <t xml:space="preserve">5.According to EU 24 Hours Advance Cargo Security Rules,H.S. Code must be indicated on the HB/L for shipments </t>
  </si>
  <si>
    <t xml:space="preserve">  into &amp; via the EU countries for ENS (Entry Summary Declaration) filing.      Your cargo will NOT be loaded &amp; will be </t>
  </si>
  <si>
    <t xml:space="preserve">  put on hold by carriers should you fail to adhere to it. Non-compliance penalties, fines and/or extra charges will </t>
  </si>
  <si>
    <t>6.Amendment fee of USD 40 per each submission will be imposed for ENS already filed.</t>
  </si>
  <si>
    <t>7.Packing list is required by Shipping Lines for every personal effects shipments into and/or via the EU Countries</t>
  </si>
  <si>
    <t xml:space="preserve">8.All Turkish IPI, such as Izmir, Gemlik, Mersin, etc. -- POL agent to pay MNSIN whatever SIN-IST T/S rate; Pay MCL directly </t>
  </si>
  <si>
    <t>(cut off MNSIN) whatever IPI IST CFS to Izmir/Gemlik/Mersin CFS they internally discuss. Subject consignee pays office charges</t>
  </si>
  <si>
    <t xml:space="preserve">at Istanbul(as per agreement) before trucking oncarriage begins from IST CFS to whatever other Turkish IPI. </t>
  </si>
  <si>
    <t>NOTE: "ISTANBUL AMBARLI" must be shown on Final Destination column.</t>
  </si>
  <si>
    <t xml:space="preserve">9.According new regulation of Turkish customs, there must be tax numbers of consignees on B/L. </t>
  </si>
  <si>
    <t>For FOB and CIF, please add tax numbers of consignees on the B/L.</t>
  </si>
  <si>
    <t>10.NO ACCEPTANCE of any alcoholics, tobacco or other goods with consumption tax without prior approval</t>
  </si>
  <si>
    <t>11.Due to tax regulations, MBL and HBL must state same HS Code. We do not accept to change HS Codes on the HBL only.</t>
  </si>
  <si>
    <t>If shipper requests to amend, they have to change their customs documents and MBL before  their HBL.</t>
  </si>
  <si>
    <t>12.Please do not arrange back-dated BL. All BLs mus be arranged as actual sailing date and should be same date as MBL.</t>
  </si>
  <si>
    <t xml:space="preserve">If you need to arrange back date BL because of L/C, you must check with MCL on case by case basis. </t>
  </si>
  <si>
    <t>(Turkish Customs Authorities match all documents with each other and if they detect back date BL , there will be huge penalty fee occurred.</t>
  </si>
  <si>
    <t>13.Please do not state cargo value - amount and invoice no. on the HBL.</t>
  </si>
  <si>
    <t>14.Please do not state as "clean on board" on the HBL, only use "shipped on board" as always.</t>
  </si>
  <si>
    <t xml:space="preserve">15.If there is L/C shipment and you have to write L/C number, please always state on HBL as "the letter of credit number is entered by </t>
  </si>
  <si>
    <t>shipper's for their commercial/financing requirements. Neither the carrier nor issuing agent is privy and aware of the contents of the</t>
  </si>
  <si>
    <t>letter of credit"</t>
  </si>
  <si>
    <t>16.HS Codes must be arranged as true information and always match as MBL.</t>
  </si>
  <si>
    <t>17.Please DO NOT accept booking for below consignees :</t>
  </si>
  <si>
    <t>a.MEHMET HALUK UNDEGER</t>
  </si>
  <si>
    <t>b.MHU HAYVANCILIK</t>
  </si>
  <si>
    <t>c.AHU MEYVECILIK</t>
  </si>
  <si>
    <t>d.UNSPED TARIM HAYVANCILIK VE SAN. A.S</t>
  </si>
  <si>
    <t>e.SARI AHIRLAR BUYUKBAS HAYVANCILIK TIC A S</t>
  </si>
  <si>
    <t>- ISPM/Fumigation required for all wooden packaging material</t>
  </si>
  <si>
    <t>- Copy of commercial invoice required before vessel arrival</t>
  </si>
  <si>
    <t>- HS CODE required on HBL</t>
  </si>
  <si>
    <t xml:space="preserve">- Foodstuff, meat/fish/plant product, all kind of beverages, personal effects, DG cargo is NOT allowed </t>
  </si>
  <si>
    <t>- Bulky cargo, odd sized, long-length, over width, over height, over weight cargo is NOT accepted.</t>
  </si>
  <si>
    <t>- NO ACCEPTANCE of any alcoholics,  tabaco or other goods with consumption tax without prior approval</t>
  </si>
  <si>
    <t>- No additional charges such as ISF or CISF to be collected on behalf of load port on prepaid terms anymore</t>
  </si>
  <si>
    <t>- Please print clause 'Cargo In transit to UNIFREIGHT "UGL" Mina el Basal warehouse' on the body of B/L. Please</t>
  </si>
  <si>
    <t>ensure that font type used for the clause is the same with cargo description and other details on the B/L.</t>
  </si>
  <si>
    <t xml:space="preserve">With immediate effect, the import of Motorcycles, 3 wheels cars, Motorcycles components &amp; spare parts, 3 wheels cars </t>
  </si>
  <si>
    <t>components &amp; spare parts is not allowed into Egypt.</t>
  </si>
  <si>
    <t>Garment is only allowed to be discharged in Alexandria, not allowed to transship to other ports via Alexandria.</t>
  </si>
  <si>
    <t xml:space="preserve">Garments, textiles &amp; footwear categories are only allowed to be discharged and cleared in Alexandria, not allowed to </t>
  </si>
  <si>
    <t>transship to other ports via Alexandria. Full and correct contact details of consignee must be indicated on B/L.</t>
  </si>
  <si>
    <t xml:space="preserve">As from 01/07/2021, the Customs Authorities in Egypt are implementing new regulations that will affect all shipments into Egypt. </t>
  </si>
  <si>
    <t xml:space="preserve">According to these regulations, shippers must provide an Advance Cargo Information Declaration (ACID) number from </t>
  </si>
  <si>
    <r>
      <t xml:space="preserve">the receiver </t>
    </r>
    <r>
      <rPr>
        <u/>
        <sz val="10"/>
        <rFont val="Arial"/>
        <family val="2"/>
      </rPr>
      <t>before</t>
    </r>
    <r>
      <rPr>
        <sz val="10"/>
        <rFont val="Arial"/>
        <family val="2"/>
      </rPr>
      <t xml:space="preserve"> shipping cargo to Egypt.</t>
    </r>
  </si>
  <si>
    <t xml:space="preserve">As from 01/07/2021 the ACID number is mandatory on both BLs and manifest. Full details of the receiver (consignee) </t>
  </si>
  <si>
    <t>including Tax ID and ACID must be included in all OBLs as of 01/07/2021.</t>
  </si>
  <si>
    <t xml:space="preserve">In addition to the ACID number, all shipping documents will also be required to show the Tax ID for all parties </t>
  </si>
  <si>
    <t xml:space="preserve">on the BL and the 10 digit HS-code of the cargo. </t>
  </si>
  <si>
    <t>The ACID number is requested by the receiver from local authorities, who is responsible to notify the shipper of this number,</t>
  </si>
  <si>
    <t>and the shipper in turn is obliged to report it on all documents related to the shipment, including BLs and manifest.</t>
  </si>
  <si>
    <t xml:space="preserve">Without an ACID and correct Tax ID, we do not accept bookings to Egypt. Any containers without the necessary details </t>
  </si>
  <si>
    <r>
      <t xml:space="preserve">will </t>
    </r>
    <r>
      <rPr>
        <u/>
        <sz val="10"/>
        <rFont val="Arial"/>
        <family val="2"/>
      </rPr>
      <t>not</t>
    </r>
    <r>
      <rPr>
        <sz val="10"/>
        <rFont val="Arial"/>
        <family val="2"/>
      </rPr>
      <t xml:space="preserve"> be allowed by Egyptian authorities to be discharged in Egypt.</t>
    </r>
  </si>
  <si>
    <t>EAST, WEST &amp; NORTH AFRICA</t>
  </si>
  <si>
    <t>- No Personal Effects consigned to Non-removalist accepted to South Africa &amp; All onforwarding via Durban</t>
  </si>
  <si>
    <t>Cargo NOT permitted to be shipped to/via South Africa :-</t>
  </si>
  <si>
    <t>- Personal &amp; Household Effects</t>
  </si>
  <si>
    <t>- ANY cargo addressed to individuals</t>
  </si>
  <si>
    <t xml:space="preserve">- Donated, Charity goods of any nature – NOTHING, no books, clothes, musical instruments, art-work NOTHING. </t>
  </si>
  <si>
    <r>
      <t>- 2</t>
    </r>
    <r>
      <rPr>
        <b/>
        <vertAlign val="superscript"/>
        <sz val="10"/>
        <rFont val="Arial"/>
        <family val="2"/>
      </rPr>
      <t>nd</t>
    </r>
    <r>
      <rPr>
        <b/>
        <sz val="10"/>
        <rFont val="Arial"/>
        <family val="2"/>
      </rPr>
      <t>-hand cargo</t>
    </r>
  </si>
  <si>
    <t xml:space="preserve">- Motor vehicles </t>
  </si>
  <si>
    <t>- Motor Cycles</t>
  </si>
  <si>
    <t>- Personal effects shipment is not acceptable via Rotterdam. Please check with us on case by case.</t>
  </si>
  <si>
    <t>^ Cargo Dues of USD18/RT MUST be paid at Origin Port</t>
  </si>
  <si>
    <t>- Longlength  / Overweight shipment is subject to surcharge</t>
  </si>
  <si>
    <t>- NO DG cargo is allowed for East, West &amp; North Africa</t>
  </si>
  <si>
    <t>++ Consignees have to do customs clearance at enrty port before onforwarding to inland destination</t>
  </si>
  <si>
    <r>
      <t># For all shipments to and via Barcelona &amp; Rotterdam</t>
    </r>
    <r>
      <rPr>
        <sz val="10"/>
        <rFont val="Arial"/>
        <family val="2"/>
      </rPr>
      <t>, copy of commercial invoice and packing list must be sent together</t>
    </r>
  </si>
  <si>
    <t>with Pre-Alert documents. H.S. Code must be indicated on HB/L. As for personal effects, please check with us.</t>
  </si>
  <si>
    <t>% APAPA, LAGOS : CRI (Clean Report of Inspection) must be endorsed on the HB/L.</t>
  </si>
  <si>
    <t>% APAPA, LAGOS : Under Advance Cargo Declaration Scheme, shipper must obtain  ENS Number and mention on each HBL before loading from Origins.</t>
  </si>
  <si>
    <t>Please refer to www.acdnigeria.com for more information and requirements of importing cargo into Nigeria.</t>
  </si>
  <si>
    <t>- According to EU 24 Hours Advance Cargo Security Rules,H.S. Code must be indicated on the HB/L for shipments into &amp; via the</t>
  </si>
  <si>
    <t xml:space="preserve">EU countries for ENS (Entry Summary Declaration) filing. Your cargo will NOT be loaded &amp; will be put on hold by carriers should you fail  </t>
  </si>
  <si>
    <t>to adhere to it.Non-compliance penalties, fines and/or extra charges will be for load port agent's/ shipper's accounts without prior notice.</t>
  </si>
  <si>
    <r>
      <t xml:space="preserve">- </t>
    </r>
    <r>
      <rPr>
        <b/>
        <u/>
        <sz val="10"/>
        <rFont val="Arial"/>
        <family val="2"/>
      </rPr>
      <t>Shipments to Mombasa and Dar Es Salaam</t>
    </r>
    <r>
      <rPr>
        <sz val="10"/>
        <rFont val="Arial"/>
        <family val="2"/>
      </rPr>
      <t xml:space="preserve"> -- please indicate HS code and net weight on the HB/L</t>
    </r>
  </si>
  <si>
    <t>*** NO Personal effects into Casablanca, Morroco.</t>
  </si>
  <si>
    <t>*** NO longlength / NO overheight / NO overwidth cargo is allowed, DUE 20'FT EQUIPMENT AVAILABLE ONLY.</t>
  </si>
  <si>
    <t>With Immediate Effect for all SHMNT Bound to KENYA FOR SEAFREIGHT and AIRFREIGHT</t>
  </si>
  <si>
    <t>A Certificate of Conformity ( COC ) If required from SGS (General Society of Surveillance)  for all SHMNTS bound to KENYA  </t>
  </si>
  <si>
    <t>( PVOC manual Attached For Exceptional Cases But 95 % Category are already Listed and Sub to Inspection )</t>
  </si>
  <si>
    <t xml:space="preserve">This rule is available since long time. All Of Sudden , KEBS (Kenyan Bureau  of Standards ) started monitoring strictly. </t>
  </si>
  <si>
    <t xml:space="preserve">Hence ,Please accept Bookings from Shippers only with a copy of SGS inspection certificate and must be provided thru Pre alert. </t>
  </si>
  <si>
    <t xml:space="preserve">For all SHIPMENTS already in Waters Sub to below </t>
  </si>
  <si>
    <t xml:space="preserve">In the exceptional circumstances where goods arrive without Certificate of Conformity at the port of entry, they will be verified </t>
  </si>
  <si>
    <t xml:space="preserve">upon payment by the importer an inspection fee of twenty percent  of the approved Customs value.(Verification by KEBS for quality </t>
  </si>
  <si>
    <t>Standards and Kenya Revenue Authority (KRA) for tax purposes will only happen upon approval by the cabinet secretary.</t>
  </si>
  <si>
    <t xml:space="preserve">After local inspection if goods found not to conform to the Kenyan standards or approved specifications, shall not be permitted into </t>
  </si>
  <si>
    <t>Kenya and shall be rejected and destroyed at the expense of the importer.</t>
  </si>
  <si>
    <t xml:space="preserve">To avoid Kenya penalties stipulated in Legal Notice 78 of the KEBS Standards Act, please note that all goods are subject to </t>
  </si>
  <si>
    <t xml:space="preserve">PVoC hence MUST be accompanied by a COC upon arrival at the port of entry.  We encourage suppliers to ensure a CoC is </t>
  </si>
  <si>
    <t>in place before shipment of goods.</t>
  </si>
  <si>
    <t>LIBYA : B/L and all necessary documents must be made at origin as per Lybian regulations.</t>
  </si>
  <si>
    <t>SENEGAL : B/L and all necessary documents including CTN Number must be made at origin as per Senegal Government regulations.</t>
  </si>
  <si>
    <t xml:space="preserve">GHANA : CTN Number is required and must be mentioned on the B/L, this must be made by the shipper. </t>
  </si>
  <si>
    <t>For other documents/requirements, please get shipper to check with consignee directly.</t>
  </si>
  <si>
    <t>NAIROBI : Cargo must be customs cleared by consignee at Mombasa before onforwarding to Nairobi Door. Unloading by consignee.</t>
  </si>
  <si>
    <t xml:space="preserve">Above rate is for trucking only, exclude destination local fee, customs clearance etc. Consignee must pay all the fees at Mombasa. </t>
  </si>
  <si>
    <t>KAMPALA : Clearance can be done by consignee at Final POD Kampala CFS.</t>
  </si>
  <si>
    <t>INDIAN OCEAN ISLANDS</t>
  </si>
  <si>
    <t>- Fumigation required for all wooden packing material</t>
  </si>
  <si>
    <t xml:space="preserve">SEOUL </t>
  </si>
  <si>
    <t>PORT SUDAN</t>
  </si>
  <si>
    <t>TAMATAVE</t>
  </si>
  <si>
    <t>EUROPE</t>
  </si>
  <si>
    <t>PORTS</t>
  </si>
  <si>
    <t>- No foodstuff, animal/animal skins/animal furs, meat/fish/plant product, medicinal products is allowed into All European Ports</t>
  </si>
  <si>
    <t>* Copy of commercial invoice and packing list must be attached together with Pre-Alert documents</t>
  </si>
  <si>
    <t xml:space="preserve"># Commodities that need sanitary inspection CANNOT be accepted into Spain, e.g. animal products like non tanned skins, </t>
  </si>
  <si>
    <t xml:space="preserve">   seeds, edible products pharmaceutical products, etcc..</t>
  </si>
  <si>
    <t>- Analysis Certificate is required for all Sanitary Commodities into all ports in Italy. Please send the certificate together with Pre-Alert documents.</t>
  </si>
  <si>
    <t>All goods from Myanmar are prohibited at Importation in France.</t>
  </si>
  <si>
    <t>^ IMPORTANT NOTE FOR ALL SHIPMENTS INTO GREECE:</t>
  </si>
  <si>
    <t>^ PLEASE TYPE 'CFS ASPROPIRGOS' IN 'FINAL DESTINATION' COLUMN ON HB/L FOR ALL PIRAEUS SHIPMENTS.</t>
  </si>
  <si>
    <t>^ PLEASE TYPE 'Destuffing in the bonded warehouse 07GR000001CWA00708' and 'PIRAEUS/THESSALONIKI LOCAL CHARGES ARE</t>
  </si>
  <si>
    <t>ACCEPTED BY SHIPPER' ON THE B/L.</t>
  </si>
  <si>
    <t>- NO ACCEPTANCE of any alcoholics, tobacco or other goods with consumption tax without prior approval</t>
  </si>
  <si>
    <t>^ NO DG Cargo / Guns / Alcohols / Cigarettes shipments accepted into Greece</t>
  </si>
  <si>
    <r>
      <t xml:space="preserve">^ </t>
    </r>
    <r>
      <rPr>
        <u/>
        <sz val="9"/>
        <rFont val="Arial"/>
        <family val="2"/>
      </rPr>
      <t>For all shipments into and via Piraeus</t>
    </r>
    <r>
      <rPr>
        <sz val="9"/>
        <rFont val="Arial"/>
        <family val="2"/>
      </rPr>
      <t xml:space="preserve">, description of goods on HB/L must be specific. General cargo descriptions such as </t>
    </r>
  </si>
  <si>
    <t xml:space="preserve">machine parts, tools, etc are not accepted. E.g. please indicate 'engines' or 'pumps' instead of 'machine parts'; 'hand tools' or </t>
  </si>
  <si>
    <t>electric tools' instead of 'tools' on HB/L.</t>
  </si>
  <si>
    <r>
      <t># For all shipments to and via Barcelona</t>
    </r>
    <r>
      <rPr>
        <sz val="10"/>
        <rFont val="Arial"/>
        <family val="2"/>
      </rPr>
      <t>, copy of commercial invoice and packing list must be sent together</t>
    </r>
  </si>
  <si>
    <t>with Pre-Alert documents. H.S. Code must be indicated on HB/L. As for personal effects, a packing list with description</t>
  </si>
  <si>
    <t>of goods and a statistic value must be sent to us for customs purposes at Spain.</t>
  </si>
  <si>
    <t xml:space="preserve">GERMANY (into or via): a package over 2750 kgs, will need special unloading arrangement, surcharge apply. </t>
  </si>
  <si>
    <t>Please check with us prior loading at Origin.</t>
  </si>
  <si>
    <t>Personal effects shipment into UK : Please make sure that TOR number is applied for prior to shipping. Below link to apply :</t>
  </si>
  <si>
    <t>https://www.gov.uk/government/publications/application-for-transfer-of-residence-tor-relief-tor01</t>
  </si>
  <si>
    <t>INLAND DESTINATIONS</t>
  </si>
  <si>
    <t>- Consignees have to do customs clearance at enrty port before onforwarding to inland destination</t>
  </si>
  <si>
    <t>- Copy of commercial invoice and packing list must be attached together with Pre-Alert documents</t>
  </si>
  <si>
    <t>- NO DG Cargo /  Guns / Alcohols / Cigarettes shipments accepted into Greece</t>
  </si>
  <si>
    <t>^ PLEASE TYPE 'CFS ASPROPIRGOS' IN 'PORT OF DISCHARGE' COLUMN ON HB/L FOR ALL SHIPMENTS VIA PIRAEUS.</t>
  </si>
  <si>
    <t xml:space="preserve">   DUE TO STRIKES AT PORT PUBLIC WAREHOUSE, ALL CONTAINERS WILL BE MOVED TO BONDED WAREHOUSE AT </t>
  </si>
  <si>
    <t xml:space="preserve">   ASPROPIRGOS FOR UNSTUFFING.</t>
  </si>
  <si>
    <r>
      <t xml:space="preserve">^ PLEASE TYPE </t>
    </r>
    <r>
      <rPr>
        <u/>
        <sz val="10"/>
        <rFont val="Arial"/>
        <family val="2"/>
      </rPr>
      <t>'CFS CHARGES AND TRANSHIPMENT FORMALITIES FOR ACCOUNT OF CONSIGNEE'</t>
    </r>
    <r>
      <rPr>
        <sz val="10"/>
        <rFont val="Arial"/>
        <family val="2"/>
      </rPr>
      <t xml:space="preserve"> ON BODY OF HB/L </t>
    </r>
  </si>
  <si>
    <t xml:space="preserve">   FOR ALL SHIPMENTS VIA PIRAEUS. CONSIGNEE MUST DO CUSTOMS CLEARANCE AT PIRAUES, BEFORE OUR GREEK</t>
  </si>
  <si>
    <t xml:space="preserve">   AGENT CAN MAKE ONFORWARDING ARRANGEMENT.</t>
  </si>
  <si>
    <r>
      <t xml:space="preserve">^ </t>
    </r>
    <r>
      <rPr>
        <u/>
        <sz val="10"/>
        <rFont val="Arial"/>
        <family val="2"/>
      </rPr>
      <t>For all shipments to &amp; via Piraeus</t>
    </r>
    <r>
      <rPr>
        <sz val="10"/>
        <rFont val="Arial"/>
        <family val="2"/>
      </rPr>
      <t>, description of goods on HB/L must be specific.General cargo descriptions E.G machine parts, tools</t>
    </r>
  </si>
  <si>
    <t xml:space="preserve"> are not accepted. E.g. please indicate 'engines' or 'pumps' instead of 'machine parts'; 'hand tools' or 'electric tools' instead of 'tools' on HB/L.</t>
  </si>
  <si>
    <t>INLAND DESTINATIONS #</t>
  </si>
  <si>
    <t>- Consignees have to do customs clearance at entry port before onforwarding to inland destination</t>
  </si>
  <si>
    <t>- Commodities that need sanitary inspection CANNOT be accepted into Spain, e.g. animal products like non tannedskins,</t>
  </si>
  <si>
    <t xml:space="preserve">  seeds, edible products pharmaceutical products, etc.               </t>
  </si>
  <si>
    <t xml:space="preserve">- Fumigation required for all wooden packaging material.              </t>
  </si>
  <si>
    <t>INLAND DESTINATIONS (cont'd)</t>
  </si>
  <si>
    <t>MIN W/M</t>
  </si>
  <si>
    <t>DESTINATIONS</t>
  </si>
  <si>
    <t>-No P/Effects allowed. Only P/Effects consigned to a removal company is allowed</t>
  </si>
  <si>
    <t xml:space="preserve">With effect from 1st July 2011, every consignment (imported into the EU member states) of polyamide and melamine </t>
  </si>
  <si>
    <t xml:space="preserve">plastic kitchenware/tableware originating in or consigned from China &amp; Hong Kong must be accompanied by </t>
  </si>
  <si>
    <t xml:space="preserve">declaration and laboratory report demonstrating compliance with the limits set down in the law. </t>
  </si>
  <si>
    <t>-According to EU 24 Hours Advance Cargo Security Rules,H.S. Code must be indicated on the HB/L for shipments into &amp;</t>
  </si>
  <si>
    <t xml:space="preserve">via the EU countries for ENS (Entry Summary Declaration) filing. Your cargo will NOT be loaded &amp; will be put on hold </t>
  </si>
  <si>
    <t xml:space="preserve">by carriers should you fail to adhere to it. Non-compliance penalties, fines and/or extra charges will be for shipper's </t>
  </si>
  <si>
    <t>accounts without prior notice. '- Amendment fee of USD 40 per each submission will be imposed for ENS already filed.</t>
  </si>
  <si>
    <t>IMPORTANT NOTE for shipments into or via Koper:</t>
  </si>
  <si>
    <t>a) Copy of commercial invoice and packing list MUST be attached together with Pre-Alert documents</t>
  </si>
  <si>
    <t>b) Consignee's and notify party's phone number MUST be indicated on the HB/L</t>
  </si>
  <si>
    <t xml:space="preserve">c) HS Code MUST be indicated on the HB/L </t>
  </si>
  <si>
    <t>d) The correct number of packages must be shown on the HB/L, any discrepancy will result in penalty fine</t>
  </si>
  <si>
    <r>
      <rPr>
        <strike/>
        <u/>
        <sz val="9"/>
        <rFont val="Arial"/>
        <family val="2"/>
      </rPr>
      <t>Shipments to or via Koper</t>
    </r>
    <r>
      <rPr>
        <strike/>
        <sz val="9"/>
        <rFont val="Arial"/>
        <family val="2"/>
      </rPr>
      <t xml:space="preserve"> : Personal effects to Koper can be accepted only if consigned to professional moving company or </t>
    </r>
  </si>
  <si>
    <t xml:space="preserve">if consigned to physical/individual person must be booked under DAT terms with destination charges prepaid by shipper. </t>
  </si>
  <si>
    <t>Personal effects shipment to destinations via Koper, please check for acceptance on case to case only.</t>
  </si>
  <si>
    <t>BLACK SEA</t>
  </si>
  <si>
    <t>ILYICHEVSK (ODESSA)</t>
  </si>
  <si>
    <t>VINNITSA</t>
  </si>
  <si>
    <t xml:space="preserve">TO / VIA ODESSA - Above freight subj to local charges in ODESSA port.
</t>
  </si>
  <si>
    <t>Open 20FT only to Odessa. If you want to move longlength cargo, you must pay us difference of a 40FT minus 20FT CY rates.</t>
  </si>
  <si>
    <t>- Per Package: Wgt (&gt; 3000 KGS), Lgth (&gt; 580 CM), Width (&gt;220 CM), Hgt (&gt; 200 CM) subject to POD acceptance. Oversized surcharge applies.</t>
  </si>
  <si>
    <t>- DG and small cargo less than 200 kgs/1 cbm -- Cannot be accepted</t>
  </si>
  <si>
    <t>- High dutiable cargo are subject to acceptance. Pls check with agent case by case.</t>
  </si>
  <si>
    <t>- Non-seaworthy packages ( e.g bare unit / Nil packaging ) is NOT acceptable</t>
  </si>
  <si>
    <t>- All foodstuffs are prohibited ( including human or for animals)</t>
  </si>
  <si>
    <t>- Personal Effects (consignee is private person who is not a Ukraine citizen) and IMO goods -- Cannot be accepted</t>
  </si>
  <si>
    <t>- Documents to be provided as below before vessel arrival in ILYCHEVSK :</t>
  </si>
  <si>
    <t>1) Invoice (copies for transit only)</t>
  </si>
  <si>
    <t>2) Packing List (copies for transit only)</t>
  </si>
  <si>
    <t>3) Power of attorney, if physical person, it should be notarized (copies for transit only)</t>
  </si>
  <si>
    <t>4) Signed order with amount details (for Ukrainian bank) - signed and stamped scan-copy (copy has an original power)</t>
  </si>
  <si>
    <t>5) Contract for first time customers have to be signed and stamped scan-copy (copy has an original power)</t>
  </si>
  <si>
    <t xml:space="preserve">- If the cargo has chemical or animal or vegetable origin, - port authorities can request special additional docs (certificate of analysis MSDS, etc), which </t>
  </si>
  <si>
    <t>will be required from consignee by destination agent accordingly.</t>
  </si>
  <si>
    <t>-All types of textile cargo (including fabrics, towels, shoes, clothes e.t.c) would have additional custom inspection</t>
  </si>
  <si>
    <t xml:space="preserve">when you accept such cargo to Ukraine and all inland destinations. </t>
  </si>
  <si>
    <t>Please find inspection fee below which is implemented for such cargo in Ilyichevsk port under Consignee’s account:</t>
  </si>
  <si>
    <t>For Ukraine destination cargo:</t>
  </si>
  <si>
    <t>Consignment less than 3000 kg = $275</t>
  </si>
  <si>
    <t>Consignment more than 3000 kg = $375</t>
  </si>
  <si>
    <t>For Moldova, Georgia, Azeibardjan, Armenia cargo:</t>
  </si>
  <si>
    <t>Consignment less than 3000 kg = $175</t>
  </si>
  <si>
    <t>Consignment more than 3000 kg = $225</t>
  </si>
  <si>
    <t>Additional inspection fee incur while unstuffing textile products “act of custom inspection” to be issued confirmation of this procedure.</t>
  </si>
  <si>
    <t>Please inform Shipper/Consignee that such shipment is subject to this additional custom inspection, charges &amp; additional time required due to handling.</t>
  </si>
  <si>
    <t>To KIEV via ODESSA :</t>
  </si>
  <si>
    <t>1.)No DDP accepted to KIEV</t>
  </si>
  <si>
    <t>2.)For oncarriage from Ilychevsk port to KIEV Custom terminal:</t>
  </si>
  <si>
    <t>- i.)Bonded delivery -custom clearance made in KIEV by cnee.</t>
  </si>
  <si>
    <t>- ii.)Rates includes:</t>
  </si>
  <si>
    <t>***Free storage during first 3 days in ILYCHEVSK</t>
  </si>
  <si>
    <t>***THC in ILYCHEVSK port;</t>
  </si>
  <si>
    <t>***delivery from ILYCHEVSK port to Chisinau terminals ;</t>
  </si>
  <si>
    <t>***and 24 hours of free time in Chisinau</t>
  </si>
  <si>
    <t>- iii.)Rates excludes:</t>
  </si>
  <si>
    <t>***THC in Chisinau ;</t>
  </si>
  <si>
    <t>***Custom clearance in Chisinau ;
***delivery from custom terminal in Chisinau to cnee door;</t>
  </si>
  <si>
    <t>***And penalty Usd 100 per day after free time.</t>
  </si>
  <si>
    <r>
      <t xml:space="preserve">- Packing list is required by Shipping Lines for every </t>
    </r>
    <r>
      <rPr>
        <strike/>
        <u/>
        <sz val="10"/>
        <rFont val="Arial"/>
        <family val="2"/>
      </rPr>
      <t>personal effects shipments</t>
    </r>
    <r>
      <rPr>
        <strike/>
        <sz val="10"/>
        <rFont val="Arial"/>
        <family val="2"/>
      </rPr>
      <t xml:space="preserve"> into and/or via the EU Countries for ENS</t>
    </r>
  </si>
  <si>
    <t>Filing purpose. Non-compliance penalties, fines and/or extra charges will be for load port agent's/ shipper's accounts without notice</t>
  </si>
  <si>
    <t xml:space="preserve">INLAND DESTINATIONS </t>
  </si>
  <si>
    <t>BODRUISK</t>
  </si>
  <si>
    <t>-No P/Effects allowed. Only P/Effects consigned to a removal company is allowed. Please check cargo acceptance with us on case to case basis</t>
  </si>
  <si>
    <r>
      <t xml:space="preserve">- Packing list is required by Shipping Lines for every </t>
    </r>
    <r>
      <rPr>
        <u/>
        <sz val="10"/>
        <rFont val="Arial"/>
        <family val="2"/>
      </rPr>
      <t>personal effects shipments</t>
    </r>
    <r>
      <rPr>
        <sz val="10"/>
        <rFont val="Arial"/>
        <family val="2"/>
      </rPr>
      <t xml:space="preserve"> into and/or via the EU Countries for ENS</t>
    </r>
  </si>
  <si>
    <t>NO LCL service into Kyrgyztan and Kazakhstan.</t>
  </si>
  <si>
    <t>RATE PER</t>
  </si>
  <si>
    <t>POTI</t>
  </si>
  <si>
    <t>BAKU</t>
  </si>
  <si>
    <t>YEREVAN</t>
  </si>
  <si>
    <t>TBILISI</t>
  </si>
  <si>
    <t>- DG SUBJECT TO SHIPPING LINE AND POD 'S ACCEPTANCE AND APPROVAL ONLY. PLEASE CHECK ON CASE TO CASE BASIS.</t>
  </si>
  <si>
    <t xml:space="preserve">- Please check and obtain POD's acceptance and approval on case to case basis if cargo is subject to phyto and vet control. </t>
  </si>
  <si>
    <t xml:space="preserve">Original Certificates are required. Consignee must get permission from Customs and relevant Authorities by himself. </t>
  </si>
  <si>
    <t>Military cargo is not accepted.</t>
  </si>
  <si>
    <t>NO SERVICE TO GEORGIA, ARZERBAIJAN, ARMENIA</t>
  </si>
  <si>
    <t>OTHER INLAND DESTINATIONS</t>
  </si>
  <si>
    <t>For shipments to Malta:</t>
  </si>
  <si>
    <t>- HS Code is required</t>
  </si>
  <si>
    <t>- Fumigation required for all wooden packaging materials</t>
  </si>
  <si>
    <t>- Personal Effects are not acceptable</t>
  </si>
  <si>
    <t>- Description of Goods on HB/L must be the same as description on Commercial Invoice</t>
  </si>
  <si>
    <t>- DG on case to case only</t>
  </si>
  <si>
    <r>
      <t># For all shipments to and via Barcelona</t>
    </r>
    <r>
      <rPr>
        <sz val="9"/>
        <rFont val="Arial"/>
        <family val="2"/>
      </rPr>
      <t>, copy of commercial invoice and packing list must be sent together</t>
    </r>
  </si>
  <si>
    <r>
      <rPr>
        <strike/>
        <u/>
        <sz val="10"/>
        <rFont val="Arial"/>
        <family val="2"/>
      </rPr>
      <t>Shipments to or via Koper</t>
    </r>
    <r>
      <rPr>
        <strike/>
        <sz val="10"/>
        <rFont val="Arial"/>
        <family val="2"/>
      </rPr>
      <t xml:space="preserve"> : Personal effects to Koper can be accepted only if consigned to professional moving company or </t>
    </r>
  </si>
  <si>
    <t>GENEVA</t>
  </si>
  <si>
    <t>ITALY (NON-CHINA ARRIVALS)</t>
  </si>
  <si>
    <t>SCANDINAVIA</t>
  </si>
  <si>
    <t>VENICE</t>
  </si>
  <si>
    <t>CENTRAL &amp; SOUTH AMERICA</t>
  </si>
  <si>
    <t>MAIN PORTS</t>
  </si>
  <si>
    <t>RATE        PER W/M</t>
  </si>
  <si>
    <t>URUGUAY</t>
  </si>
  <si>
    <t>COLOMBIA</t>
  </si>
  <si>
    <t>PERU</t>
  </si>
  <si>
    <t>ECUADOR</t>
  </si>
  <si>
    <t xml:space="preserve">NORTH AMERICA </t>
  </si>
  <si>
    <t>IPI POINTS EX. VANCOUVER</t>
  </si>
  <si>
    <t>SASKATOON</t>
  </si>
  <si>
    <t>HALIFAX</t>
  </si>
  <si>
    <t>RATE PER W/M #</t>
  </si>
  <si>
    <t>MIN US$ #</t>
  </si>
  <si>
    <t>UNITED STATES OF AMERICA</t>
  </si>
  <si>
    <t>IPI POINTS</t>
  </si>
  <si>
    <t>IPI POINTS (cont'd)</t>
  </si>
  <si>
    <t>IMPORTANT NOTES FOR SHIPMENTS INTO UNITED STATES OF AMERICA:</t>
  </si>
  <si>
    <t xml:space="preserve">1.Implementation of ISF (10+2) for all shipments into USA will be re-inforced on 26/01/2010 (VSL ETA USA). </t>
  </si>
  <si>
    <t>2.W.E.F. 9th July 2013, US Customs will begin full enforcement of ISF (10+2) compliance and will start issuing liquidated damages (Penalty)</t>
  </si>
  <si>
    <t>against importers for non-compliance. For those who fail or late submission of ISF - ANY DEMURRAGES, RELATED FEES AND / OR</t>
  </si>
  <si>
    <t>ANY PENALTIES will be to shipper's/ consignee's account.</t>
  </si>
  <si>
    <r>
      <rPr>
        <b/>
        <sz val="10"/>
        <rFont val="Arial"/>
        <family val="2"/>
      </rPr>
      <t>3.IMPORTANT NOTE</t>
    </r>
    <r>
      <rPr>
        <sz val="10"/>
        <rFont val="Arial"/>
        <family val="2"/>
      </rPr>
      <t>:</t>
    </r>
    <r>
      <rPr>
        <sz val="9"/>
        <rFont val="Arial"/>
        <family val="2"/>
      </rPr>
      <t xml:space="preserve"> MACNELS SIN WILL NOT UNDERTAKE RESPONSIBILITY OF ISF 10+2 SUBMISSION. ALL SUBMISSION MUST BE</t>
    </r>
  </si>
  <si>
    <t>FILED/DONE BY EITHER SHIPPER OR CONSIGNEE. MACNELS SIN WILL NOT BE LIABLE FOR ANY CLAIMS/PENALTY FINES ARISING</t>
  </si>
  <si>
    <t>SHOULD YOU FAIL TO COMPLY WITH IT.</t>
  </si>
  <si>
    <t>4.^ All rates are IPI rates ex. Long Beach / New York ONLY; please add-on the onforwarding rate ex. Singapore to Long Beach/New York</t>
  </si>
  <si>
    <t>5.All Inland (IPI) rates subject to weight ratio of 363 kgs = 1 CBM</t>
  </si>
  <si>
    <t>6.AMS Fee USD 30 per HB/L. Amendment fee will be advised on case to case basis.</t>
  </si>
  <si>
    <r>
      <t xml:space="preserve">7.All rates are not inclusive of Destination Deliver Charges (DDC); You are to indicate clearly  </t>
    </r>
    <r>
      <rPr>
        <b/>
        <sz val="9.5"/>
        <rFont val="Arial"/>
        <family val="2"/>
      </rPr>
      <t>'DDC PREPAID'</t>
    </r>
    <r>
      <rPr>
        <sz val="9.5"/>
        <rFont val="Arial"/>
        <family val="2"/>
      </rPr>
      <t xml:space="preserve"> or </t>
    </r>
    <r>
      <rPr>
        <b/>
        <sz val="9.5"/>
        <rFont val="Arial"/>
        <family val="2"/>
      </rPr>
      <t>'DDC COLLECT'</t>
    </r>
    <r>
      <rPr>
        <sz val="9.5"/>
        <rFont val="Arial"/>
        <family val="2"/>
      </rPr>
      <t xml:space="preserve"> in HB/L;</t>
    </r>
  </si>
  <si>
    <t xml:space="preserve">     a) Long Beach / Los Angeles : DDC of USD 28.10 /RT</t>
  </si>
  <si>
    <t xml:space="preserve">     b) New York : DDC of USD 31 / RT</t>
  </si>
  <si>
    <t xml:space="preserve">     c) All other USA ports, include Inland Destinations ex. Long Beach / Los Angeles / New York : DDC of USD 31 / RT</t>
  </si>
  <si>
    <t>8.NO Alcohol / Tobacco / Charity Cargo / Diplomat Cargo allowed</t>
  </si>
  <si>
    <t>9.Fumigation required for all Wooden Packaging Material</t>
  </si>
  <si>
    <t xml:space="preserve">10.For Personal Effects shipments, please provide invoice, detailed packing list and value for P/ Effects, clear copy of </t>
  </si>
  <si>
    <t xml:space="preserve">  passport / Visa. Importer must fill in Form CF 3299 (empty forms can be obtained from USA customs).</t>
  </si>
  <si>
    <t>11.DG CARGO IS ACCEPTABLE INTO THE USA PORTS ON CASE TO CASE ENQUIRY.</t>
  </si>
  <si>
    <t>12.NOTE: a 35.5% Fuel Surcharge will be imposed on each IPI LCL in our LAX/NY-bound Consol; payable by Cnees</t>
  </si>
  <si>
    <t>(this is because this is an American Import Issue and nothing to do with ongoing Sea-Bound freight component sold to you).</t>
  </si>
  <si>
    <t>13.H.S. Code must be indicated on HB/L for shipments into the U.S.A.</t>
  </si>
  <si>
    <t xml:space="preserve">14.The U.S Customs required the accurate specific details descriptions of the commodities and not just the
</t>
  </si>
  <si>
    <t>product names along with the six digit level HTSUS (Harmonize Tariff Schedule of the United States) code</t>
  </si>
  <si>
    <t>needs to be on the bill of lading.</t>
  </si>
  <si>
    <t>15.Overdimensional fee applies to any shipment exceeding 8 feet on shipper's account.</t>
  </si>
  <si>
    <t>16.Los Angeles Port Congestion Surcharge of US$ 7 w/m will be charged to consignee's account.</t>
  </si>
  <si>
    <t>17.Effective 1st August 2021 (ETA USA PORTS DATE), Emergency Port Congestion Surcharges are implemented as below:</t>
  </si>
  <si>
    <t>To and via Los Angeles Gateway  US$ 12.00 W/M</t>
  </si>
  <si>
    <t>To and via Gateways other than Los Angeles and Chicago  US$ 10.00 W/M</t>
  </si>
  <si>
    <t xml:space="preserve">*Please note that the Emergency Port Congestion Surcharges also applies to IPI/Inland/transshipment cargo. </t>
  </si>
  <si>
    <t>*W/M = 1CBM/1000KGS</t>
  </si>
  <si>
    <t>18.On-carriage rates are valid for HBL less than 13 cbm or 6000 kgs.</t>
  </si>
  <si>
    <t>OTHER DESTINATIONS</t>
  </si>
  <si>
    <t>MIN US$</t>
  </si>
  <si>
    <t>IPI RATE        PER W/M</t>
  </si>
  <si>
    <t>MIN $</t>
  </si>
  <si>
    <t>BREMERHAVEN</t>
  </si>
  <si>
    <t>FRANKFURT</t>
  </si>
  <si>
    <t>MUNICH</t>
  </si>
  <si>
    <t>COLOGNE</t>
  </si>
  <si>
    <t>BUENAVENTURA</t>
  </si>
  <si>
    <t>2 cbm</t>
  </si>
  <si>
    <t>Brownville</t>
  </si>
  <si>
    <t>Cleveland</t>
  </si>
  <si>
    <t>REGINA</t>
  </si>
  <si>
    <t>FOS SUR MER</t>
  </si>
  <si>
    <t>Fos Sur Mer</t>
  </si>
  <si>
    <t>HAYDARPASA</t>
  </si>
  <si>
    <t>KUMPORT</t>
  </si>
  <si>
    <t>Huntsville</t>
  </si>
  <si>
    <t>Inchon</t>
  </si>
  <si>
    <t>Jacksonville</t>
  </si>
  <si>
    <t>Knoxville</t>
  </si>
  <si>
    <t>LAHTI</t>
  </si>
  <si>
    <t>Long beach</t>
  </si>
  <si>
    <t>LONG BEACH</t>
  </si>
  <si>
    <t>MOSCOW</t>
  </si>
  <si>
    <t xml:space="preserve">Current Tariff rate </t>
  </si>
  <si>
    <t xml:space="preserve">Fremantle </t>
  </si>
  <si>
    <t>Busan cost</t>
  </si>
  <si>
    <t>Singapore cost</t>
  </si>
  <si>
    <t>QUFU</t>
  </si>
  <si>
    <t>Singapore MIN</t>
  </si>
  <si>
    <t>St. John</t>
  </si>
  <si>
    <t>KAOHSIUNg</t>
  </si>
  <si>
    <t>TAICHUNg</t>
  </si>
  <si>
    <t>LAHORE</t>
  </si>
  <si>
    <t>SIALKOT</t>
  </si>
  <si>
    <t>RAWALPINDI</t>
  </si>
  <si>
    <t>MULTAN</t>
  </si>
  <si>
    <t>ISLAMABAD</t>
  </si>
  <si>
    <t>FAISALABAD</t>
  </si>
  <si>
    <t>APAPA</t>
  </si>
  <si>
    <t>ST JOHNS</t>
  </si>
  <si>
    <t>PRAGUE</t>
  </si>
  <si>
    <t>BRNO</t>
  </si>
  <si>
    <t>PODGORICA</t>
  </si>
  <si>
    <t>SKOPJE</t>
  </si>
  <si>
    <t>BRATISLAVA</t>
  </si>
  <si>
    <t>BURGAS</t>
  </si>
  <si>
    <t>RIO GRANDE</t>
  </si>
  <si>
    <t>SAARBRUCKEN</t>
  </si>
  <si>
    <t>NURemBERG</t>
  </si>
  <si>
    <t>St Georges</t>
  </si>
  <si>
    <t>Puerto Cortez</t>
  </si>
  <si>
    <t>TUTTICORin</t>
  </si>
  <si>
    <t>PORT OF SPAIN</t>
  </si>
  <si>
    <t>WASHINGTON</t>
  </si>
  <si>
    <t>Richmond</t>
  </si>
  <si>
    <t>Philipsburg</t>
  </si>
  <si>
    <t xml:space="preserve">PORT OF SPAIN 
</t>
  </si>
  <si>
    <t>VeraCruz</t>
  </si>
  <si>
    <t>NEUVO LAREDO</t>
  </si>
  <si>
    <t>Buy rates</t>
  </si>
  <si>
    <t>KALGIN</t>
  </si>
  <si>
    <t>MAP</t>
  </si>
  <si>
    <t>NZ rate or Pacific island</t>
  </si>
  <si>
    <t>CS</t>
  </si>
  <si>
    <t>papeete</t>
  </si>
  <si>
    <t>cebu</t>
  </si>
  <si>
    <t>*D.G. CARGO IS NOT ACCEPTABLE VIA BUSAN</t>
    <phoneticPr fontId="3" type="noConversion"/>
  </si>
  <si>
    <t>18.01TONS ~            : USD 190/TRIP</t>
    <phoneticPr fontId="3" type="noConversion"/>
  </si>
  <si>
    <t>11.01TONS ~ 18TONS : USD 170/TRIP</t>
    <phoneticPr fontId="3" type="noConversion"/>
  </si>
  <si>
    <t>8.3TONS ~ 11TONS  : USD 120/TRIP</t>
    <phoneticPr fontId="3" type="noConversion"/>
  </si>
  <si>
    <t>2. ADDITIONAL DRAYAGE</t>
    <phoneticPr fontId="3" type="noConversion"/>
  </si>
  <si>
    <t>1. SUBJECT TO LONG LENGTH SURCHARGE : USD120/SHPT(6.3METERS OVER)</t>
    <phoneticPr fontId="3" type="noConversion"/>
  </si>
  <si>
    <t xml:space="preserve">REMARK </t>
  </si>
  <si>
    <t>NEW ZEALAND</t>
  </si>
  <si>
    <t xml:space="preserve">VIA SINGAPORE </t>
  </si>
  <si>
    <t>TWO SAILING</t>
  </si>
  <si>
    <t>AUSTRALIA</t>
  </si>
  <si>
    <t>VIA NHAVA SHEVA</t>
  </si>
  <si>
    <t>DAILY</t>
  </si>
  <si>
    <t>ROUTE</t>
    <phoneticPr fontId="3" type="noConversion"/>
  </si>
  <si>
    <t>T/ TIME</t>
    <phoneticPr fontId="3" type="noConversion"/>
  </si>
  <si>
    <t>FREQ</t>
    <phoneticPr fontId="3" type="noConversion"/>
  </si>
  <si>
    <t>RATE</t>
  </si>
  <si>
    <t>COUNTRY</t>
    <phoneticPr fontId="3" type="noConversion"/>
  </si>
  <si>
    <t>ASIA &amp; OCEANIA</t>
    <phoneticPr fontId="3" type="noConversion"/>
  </si>
  <si>
    <t>10.18TONS ~           : USD190/TRIP</t>
    <phoneticPr fontId="3" type="noConversion"/>
  </si>
  <si>
    <t>9.01TONS ~ 18TONS : USD170/TRIP</t>
    <phoneticPr fontId="3" type="noConversion"/>
  </si>
  <si>
    <t>8.3TONS ~ 11TONS : USD120/TRIP</t>
    <phoneticPr fontId="3" type="noConversion"/>
  </si>
  <si>
    <t>6 : ADDITIONAL DRAYAGE</t>
    <phoneticPr fontId="3" type="noConversion"/>
  </si>
  <si>
    <t>5 : SUBJECT TO LONG LENGTH SURCHARGE : USD 120/SHPT (3METERS OVER)</t>
    <phoneticPr fontId="3" type="noConversion"/>
  </si>
  <si>
    <t xml:space="preserve">    SHOULD BE PROVIDED</t>
    <phoneticPr fontId="3" type="noConversion"/>
  </si>
  <si>
    <t>4 : IN CASED OF NAHA, OKINAWA CARGO COMMERCIAL INVOICE AND PACKING LIST</t>
    <phoneticPr fontId="3" type="noConversion"/>
  </si>
  <si>
    <t>3 : SUBJECT TO AFR CHARGE USD 25 PER BL</t>
    <phoneticPr fontId="3" type="noConversion"/>
  </si>
  <si>
    <t xml:space="preserve">                    + HANDLING SURCHARGE: 0-1 CBM : USD20 /   1-2 CBM : USD15 /  2-3 CBM : USD10</t>
    <phoneticPr fontId="3" type="noConversion"/>
  </si>
  <si>
    <t>2 : NAHA, OKINAWA / SUBJECT TO HANDLING CHARGE USD 100 PER SHIPMENT</t>
    <phoneticPr fontId="3" type="noConversion"/>
  </si>
  <si>
    <t>1 : FOODSTUFF INCLUDING SEED ARE NOT ALLOWED TO LOAD</t>
    <phoneticPr fontId="3" type="noConversion"/>
  </si>
  <si>
    <t xml:space="preserve">VIA HAKATA </t>
    <phoneticPr fontId="3" type="noConversion"/>
  </si>
  <si>
    <t>THREE SAILING</t>
  </si>
  <si>
    <t>150/lump</t>
  </si>
  <si>
    <t>SENDAI(5CBM UNDER)</t>
  </si>
  <si>
    <t>FORTNIGHTLY</t>
  </si>
  <si>
    <t>DIRECT</t>
    <phoneticPr fontId="3" type="noConversion"/>
  </si>
  <si>
    <t>JAPAN</t>
    <phoneticPr fontId="3" type="noConversion"/>
  </si>
  <si>
    <t>*D.G. CARGO IS NOT ACCEPTABLE VIA BUSAN</t>
  </si>
  <si>
    <t>• CORRECT ZIP CODE OF ULTIMATE CNEE</t>
  </si>
  <si>
    <t xml:space="preserve">• CNEE'S LEGIBLE PASSPORT COPY (IF THE ULTIMATE CNEE IS A PEREON) </t>
  </si>
  <si>
    <t xml:space="preserve">• SHPR'S LEGIBLE PASSPORT COPY (IF THE ULTIMATE SHPR IS A PEREON) </t>
  </si>
  <si>
    <t>• PACKING LIST (FOR ALL SHPTS)</t>
  </si>
  <si>
    <t>NECESSARY DOCS &amp; INFORMATION  : HS CODE# OF EACH COMMODITY</t>
  </si>
  <si>
    <t>18.01TONS ~            : USD190/TRIP</t>
  </si>
  <si>
    <t>11.01TONS ~ 18TONS : USD170/TRIP</t>
  </si>
  <si>
    <t>8.3TONS ~ 11TONS : USD120/TRIP</t>
  </si>
  <si>
    <t>7. ADDITIONAL DRAYAGE</t>
  </si>
  <si>
    <t>6. DDC AND BAF INCLUDED</t>
  </si>
  <si>
    <t>5. CANADA TO POINT : 1.00CBM EQUALS TO 350KGS</t>
  </si>
  <si>
    <t>4. CHICAGO TO POINT : 1.00CBM EQUALS TO 500KGS</t>
  </si>
  <si>
    <t>3. LAX/NYC TO IPI POINT  : 1.00CBM EQUALS TO 800IBS (363KGS)</t>
  </si>
  <si>
    <t>2, SUBJECT TO AMS CHARGE OF USD 25 PER BL IN CANADA</t>
  </si>
  <si>
    <t>1, SUBJECT TO AMS CHARGE OF USD 25 PER BL IN USA</t>
  </si>
  <si>
    <t>VIA VANCOUVER</t>
  </si>
  <si>
    <t>RALEIGH, NC</t>
  </si>
  <si>
    <t>VIA NEW YORK</t>
  </si>
  <si>
    <t>VIA LOS ANGELES</t>
  </si>
  <si>
    <t>ROUTE</t>
  </si>
  <si>
    <t>T/ TIME</t>
  </si>
  <si>
    <t>FREQ</t>
  </si>
  <si>
    <t>USA &amp; CANADA</t>
  </si>
  <si>
    <t>6. ALL VIA PANAMA PORT VGM SURCHARGE USD 20/BL</t>
  </si>
  <si>
    <t>5. FOR PANAMA, VIA PANAMA /MAX G.W PER PKG 2500 KGS , APPLY HEAVY W.CHARGE PER W/M OF 300 KGS = 1CBM TO CENTRAL AMERICA.</t>
  </si>
  <si>
    <t>4. FOR MAX, OVER SIZED CARGO WILL BE QUOTED CASE BY CASE, STANDRAD : 2.4M*1.05M*1.9M</t>
  </si>
  <si>
    <t>3. IF WEIGHT IS 10 TONS OVER, WEIGHT SURCHARGE O/F X 20% WILL BE OCCURRED</t>
  </si>
  <si>
    <t>2. SUBJECT TO LONG LENGTH SURCHARGE : USD 120/SHPT (2 METERS OVER)</t>
  </si>
  <si>
    <t xml:space="preserve">   - H.B/L MUST BE RATED.</t>
  </si>
  <si>
    <t xml:space="preserve">   - PERSONAL EFFECTS/USED HOUSEHOLD GOODS ARE NOT ACCEPTABLE</t>
  </si>
  <si>
    <t xml:space="preserve">   - COMMERCIAL INVOICE AND PACKING LIST MUST BE PROVIDED. </t>
  </si>
  <si>
    <t xml:space="preserve"> 8) ALL SHIPMENT VIA COLON FREE ZONE</t>
  </si>
  <si>
    <t xml:space="preserve"> 7) ECUADOR : CNEE'S RUC NO, OCF, NET WEIGHT IS NECESSARY TO MENTION IN H.B/L.</t>
  </si>
  <si>
    <t xml:space="preserve"> 6) PERU / CHILE / URUGUAY / GUATEMALA : CNEE'S RUC(RUT) NO IS NECESSARY TO MENTION IN H.B/L.</t>
  </si>
  <si>
    <t xml:space="preserve"> 5) MEXICO : CNEE'S TAX ID IS NECESSARY TO MENTION IN H.B/L. </t>
  </si>
  <si>
    <t xml:space="preserve"> 4) BRAZIL : CNEE'S CNPJ NO IS NECESSARY TO MENTION IN H.B/L.</t>
  </si>
  <si>
    <t xml:space="preserve"> 3) ARGENTINA : CNEE'S CUIT NO IS NECESSARY TO MENTION IN H.B/L.</t>
  </si>
  <si>
    <t xml:space="preserve"> 2) COLOMBIA : CNEE'S NIT NO, OCF IS NECESSARY TO MENTION IN H.B/L.</t>
  </si>
  <si>
    <t xml:space="preserve"> 1) ALL SHIPMENTS TO LATIN AMERICA : HS CODE MUST BE PROVIDED BEFORE LOADING</t>
  </si>
  <si>
    <t xml:space="preserve">1. B/L INSTRUCTION </t>
  </si>
  <si>
    <t>(+20)</t>
  </si>
  <si>
    <t>1CBM</t>
  </si>
  <si>
    <t>VIA CFZ</t>
  </si>
  <si>
    <t>CARIBBEAN
/CENTRAL AMERICA</t>
  </si>
  <si>
    <t>(+15)</t>
  </si>
  <si>
    <t>NO SVC</t>
  </si>
  <si>
    <t>EA 3WEEKS</t>
  </si>
  <si>
    <t>EA 10 DAYS</t>
  </si>
  <si>
    <t>MOMTHLY</t>
  </si>
  <si>
    <t>G.C GEORGE TOWN</t>
  </si>
  <si>
    <t>VIA CALLAO</t>
  </si>
  <si>
    <t>VIA MANZANILLO</t>
  </si>
  <si>
    <t>VIA B'VENTRA</t>
  </si>
  <si>
    <t>DOOR SERVICE</t>
  </si>
  <si>
    <t xml:space="preserve">VIA VALPARAISO </t>
  </si>
  <si>
    <t>VIA MONTEVIDEO</t>
  </si>
  <si>
    <t>PARAGUAY</t>
  </si>
  <si>
    <t>VIA SANTOS</t>
  </si>
  <si>
    <t>BRASIL</t>
  </si>
  <si>
    <t>(FM 1/JUN)</t>
    <phoneticPr fontId="3" type="noConversion"/>
  </si>
  <si>
    <t xml:space="preserve">GRI </t>
    <phoneticPr fontId="3" type="noConversion"/>
  </si>
  <si>
    <t>MINIMUM</t>
  </si>
  <si>
    <t>LATIN AMERICA</t>
  </si>
  <si>
    <t>Column2</t>
  </si>
  <si>
    <t>Column3</t>
  </si>
  <si>
    <t>GRI OR USA TRANSHIPMENT</t>
  </si>
  <si>
    <t>TOTAL COST</t>
  </si>
  <si>
    <t>MIAM</t>
  </si>
  <si>
    <t>Cost incl usa transhipment</t>
  </si>
  <si>
    <t>St. Louis</t>
  </si>
  <si>
    <t xml:space="preserve">UPDATED ROUTING </t>
  </si>
  <si>
    <t>Basse Terre</t>
  </si>
  <si>
    <t>POINT LIASAS</t>
  </si>
  <si>
    <t>GUYANA</t>
  </si>
  <si>
    <t>ROME</t>
  </si>
  <si>
    <t>KABUL</t>
  </si>
  <si>
    <t>SOHAR</t>
  </si>
  <si>
    <t>Colon Free Zone</t>
  </si>
  <si>
    <t>KRAKOW</t>
  </si>
  <si>
    <t>BASE SELL</t>
  </si>
  <si>
    <t xml:space="preserve">Mongolia </t>
  </si>
  <si>
    <t xml:space="preserve">BUSAN-&gt; INCHEON -&gt; VLADIVOSTOK, RUSSIA </t>
  </si>
  <si>
    <t>Ulaanbataar</t>
  </si>
  <si>
    <t xml:space="preserve">BATAM </t>
  </si>
  <si>
    <t>FUSHUN</t>
  </si>
  <si>
    <t>FUZXIN</t>
  </si>
  <si>
    <t>HARBIN</t>
  </si>
  <si>
    <t>JINZHOU</t>
  </si>
  <si>
    <t>LANGFANG</t>
  </si>
  <si>
    <t>LUSHUN</t>
  </si>
  <si>
    <t>MUDAJIANG</t>
  </si>
  <si>
    <t>PAN JIN</t>
  </si>
  <si>
    <t>QINHUANGDAO</t>
  </si>
  <si>
    <t>SHENYANG</t>
  </si>
  <si>
    <t>SHIJIAZHUANG</t>
  </si>
  <si>
    <t>TAIYUAN</t>
  </si>
  <si>
    <t>TANGSHAN</t>
  </si>
  <si>
    <t>TIELING</t>
  </si>
  <si>
    <t>WAFANGDIAN</t>
  </si>
  <si>
    <t>XIANGHe</t>
  </si>
  <si>
    <t>YINGKOU</t>
  </si>
  <si>
    <t>ZHUANGHE</t>
  </si>
  <si>
    <t>DANDONG</t>
  </si>
  <si>
    <t>CHENGDE</t>
  </si>
  <si>
    <t>BENXI</t>
  </si>
  <si>
    <t>BAODING</t>
  </si>
  <si>
    <t>ANSHAN</t>
  </si>
  <si>
    <t>ZHANGJIAGANG</t>
  </si>
  <si>
    <t>AN XI</t>
    <phoneticPr fontId="1" type="noConversion"/>
  </si>
  <si>
    <t>BINZHOU</t>
    <phoneticPr fontId="1" type="noConversion"/>
  </si>
  <si>
    <t>CHENGYANG</t>
    <phoneticPr fontId="1" type="noConversion"/>
  </si>
  <si>
    <t>CIXI</t>
    <phoneticPr fontId="1" type="noConversion"/>
  </si>
  <si>
    <t>CHENGDU</t>
    <phoneticPr fontId="1" type="noConversion"/>
  </si>
  <si>
    <t>CHONGQING **</t>
    <phoneticPr fontId="1" type="noConversion"/>
  </si>
  <si>
    <t>FUZHOU</t>
    <phoneticPr fontId="1" type="noConversion"/>
  </si>
  <si>
    <t>GAOMI</t>
    <phoneticPr fontId="1" type="noConversion"/>
  </si>
  <si>
    <t>HANGZHOU</t>
    <phoneticPr fontId="1" type="noConversion"/>
  </si>
  <si>
    <t>HUANGPU</t>
    <phoneticPr fontId="1" type="noConversion"/>
  </si>
  <si>
    <t>HUI AN</t>
    <phoneticPr fontId="1" type="noConversion"/>
  </si>
  <si>
    <t>JIANGMEN</t>
    <phoneticPr fontId="1" type="noConversion"/>
  </si>
  <si>
    <t>JIAOZHOU</t>
    <phoneticPr fontId="1" type="noConversion"/>
  </si>
  <si>
    <t>JINAN</t>
    <phoneticPr fontId="1" type="noConversion"/>
  </si>
  <si>
    <t>JINHUA</t>
    <phoneticPr fontId="1" type="noConversion"/>
  </si>
  <si>
    <t>JINING</t>
    <phoneticPr fontId="1" type="noConversion"/>
  </si>
  <si>
    <t>LISHUI</t>
    <phoneticPr fontId="1" type="noConversion"/>
  </si>
  <si>
    <t>LAIWU</t>
    <phoneticPr fontId="1" type="noConversion"/>
  </si>
  <si>
    <t>LIANYUNGANG</t>
    <phoneticPr fontId="1" type="noConversion"/>
  </si>
  <si>
    <t>LONG HAI</t>
    <phoneticPr fontId="1" type="noConversion"/>
  </si>
  <si>
    <t>Up to Gdansk only</t>
  </si>
  <si>
    <t>Service Ceased</t>
  </si>
  <si>
    <t>Our cost to SIN/BUS</t>
  </si>
  <si>
    <t>Markup</t>
  </si>
  <si>
    <t>USA via Busan</t>
  </si>
  <si>
    <t>USA via SIN</t>
  </si>
  <si>
    <t>USA rates</t>
  </si>
  <si>
    <t>We do not include our cost to BUS/SIN</t>
  </si>
  <si>
    <t>add $10 profit only</t>
  </si>
  <si>
    <t>Add $100 to buy rate</t>
  </si>
  <si>
    <t>Pacific Islands</t>
  </si>
  <si>
    <t>Add $30 to buy rate</t>
  </si>
  <si>
    <t>Busan MIN</t>
  </si>
  <si>
    <t xml:space="preserve">V lookup only works by taking the value to the LEFT of the .  Need to keep our </t>
  </si>
  <si>
    <t>SAN ANTONIO USA</t>
  </si>
  <si>
    <t>Total TT ex Sydney incl transhipment</t>
  </si>
  <si>
    <t>T/TIME (DAYS)</t>
  </si>
  <si>
    <t>T.B.A.</t>
  </si>
  <si>
    <t>N.A.</t>
  </si>
  <si>
    <t>t.b.a</t>
  </si>
  <si>
    <t>TBA</t>
  </si>
  <si>
    <t xml:space="preserve">TT incl transhipment  </t>
  </si>
  <si>
    <t>San Antonio USA</t>
  </si>
  <si>
    <t>on</t>
  </si>
  <si>
    <t xml:space="preserve">TT incl transhipment </t>
  </si>
  <si>
    <t>TOLEDO USA</t>
  </si>
  <si>
    <t>Toledo USA</t>
  </si>
  <si>
    <t>Rate per Tonne</t>
  </si>
  <si>
    <t>TT BNE</t>
  </si>
  <si>
    <t>TT SYD</t>
  </si>
  <si>
    <t>TT MEL</t>
  </si>
  <si>
    <t>TT</t>
  </si>
  <si>
    <t>TT To Sydney</t>
  </si>
  <si>
    <t xml:space="preserve">Routing </t>
  </si>
  <si>
    <t xml:space="preserve">4) IMO Low-Sulphur Surcharge, USD$7.50/RT.  Or for New Zealand AU$8.00/RT  </t>
  </si>
  <si>
    <t>Algiers</t>
  </si>
  <si>
    <t>Algeria</t>
  </si>
  <si>
    <t>Luanda</t>
  </si>
  <si>
    <t>Angola</t>
  </si>
  <si>
    <t>Sandy Ground</t>
  </si>
  <si>
    <t>La Paz</t>
  </si>
  <si>
    <t xml:space="preserve">Bolivia </t>
  </si>
  <si>
    <t>Santa Cruz</t>
  </si>
  <si>
    <t>Port Alegre</t>
  </si>
  <si>
    <t>Concepcion</t>
  </si>
  <si>
    <t>Fangcun</t>
  </si>
  <si>
    <t>Zhangjiagang</t>
  </si>
  <si>
    <t xml:space="preserve">San Jose </t>
  </si>
  <si>
    <t>Limassol</t>
  </si>
  <si>
    <t>Cairo</t>
  </si>
  <si>
    <t>Damietta City</t>
  </si>
  <si>
    <t>Bonn</t>
  </si>
  <si>
    <t>Giessen</t>
  </si>
  <si>
    <t>Kiel</t>
  </si>
  <si>
    <t>Leipzig</t>
  </si>
  <si>
    <t>Offenbach</t>
  </si>
  <si>
    <t>St. Georges</t>
  </si>
  <si>
    <t xml:space="preserve">Guatemala City </t>
  </si>
  <si>
    <t>Conakry</t>
  </si>
  <si>
    <t>Guinea</t>
  </si>
  <si>
    <t>Tuticorin</t>
  </si>
  <si>
    <t>Denpasar</t>
  </si>
  <si>
    <t>Naples</t>
  </si>
  <si>
    <t>Imari</t>
  </si>
  <si>
    <t>Ishikari</t>
  </si>
  <si>
    <t>Kumamoto</t>
  </si>
  <si>
    <t>Naoetsu</t>
  </si>
  <si>
    <t>Oita</t>
  </si>
  <si>
    <t>Sakaiminato</t>
  </si>
  <si>
    <t>Satsuma-sendai</t>
  </si>
  <si>
    <t>Toyamashinko</t>
  </si>
  <si>
    <t>Toyohashi</t>
  </si>
  <si>
    <t>Yatsushiro</t>
  </si>
  <si>
    <t>Yokkaichi</t>
  </si>
  <si>
    <t>Amman</t>
  </si>
  <si>
    <t>Zarka Free Zone</t>
  </si>
  <si>
    <t>Almaty</t>
  </si>
  <si>
    <t>Kazakhstan</t>
  </si>
  <si>
    <t>Astana</t>
  </si>
  <si>
    <t>Incheon</t>
  </si>
  <si>
    <t>Labuan</t>
  </si>
  <si>
    <t>Male</t>
  </si>
  <si>
    <t>La Valetta</t>
  </si>
  <si>
    <t>Nuevo Laredo</t>
  </si>
  <si>
    <t>Yap</t>
  </si>
  <si>
    <t>Casablanca</t>
  </si>
  <si>
    <t>Tilburg</t>
  </si>
  <si>
    <t>Venlo</t>
  </si>
  <si>
    <t xml:space="preserve">Colon Free Zone </t>
  </si>
  <si>
    <t>Manzanillo (PC)</t>
  </si>
  <si>
    <t>Lisbon</t>
  </si>
  <si>
    <t>Moscow</t>
  </si>
  <si>
    <t>Russia</t>
  </si>
  <si>
    <t>Vladivostok</t>
  </si>
  <si>
    <t>Phillipsburg</t>
  </si>
  <si>
    <t>Malmo</t>
  </si>
  <si>
    <t>Latakia</t>
  </si>
  <si>
    <t>Taipei City</t>
  </si>
  <si>
    <t>Haydarpasa</t>
  </si>
  <si>
    <t>Istanbul</t>
  </si>
  <si>
    <t>Kumport</t>
  </si>
  <si>
    <t>Longbeach</t>
  </si>
  <si>
    <t>Fernandina Beach</t>
  </si>
  <si>
    <t>USA, Hawaii</t>
  </si>
  <si>
    <t xml:space="preserve">Venezuela </t>
  </si>
  <si>
    <t>Puetro Cabello</t>
  </si>
  <si>
    <t>St. Croix</t>
  </si>
  <si>
    <t xml:space="preserve">Refer to Terms and Surcharges </t>
  </si>
  <si>
    <t>Low-Sulphur SC and GRI</t>
  </si>
  <si>
    <t>on APP</t>
  </si>
  <si>
    <t>tba</t>
  </si>
  <si>
    <t>Basse terre</t>
  </si>
  <si>
    <t>Thessalonaki</t>
  </si>
  <si>
    <t>St. Thomas</t>
  </si>
  <si>
    <t xml:space="preserve">6) Infrastructure &amp; Depot fees AU$ 10.50/RT </t>
  </si>
  <si>
    <t>7) Security fee AUD 3.00/ RT</t>
  </si>
  <si>
    <t>01/04/2022-30/04/2022</t>
  </si>
  <si>
    <t xml:space="preserve">Effective 01/04/2022 </t>
  </si>
  <si>
    <t>SHiANOUKVILLE</t>
  </si>
  <si>
    <t>ACI, Low-Sulphur SC and GRI</t>
  </si>
  <si>
    <t>AMS, Low-Sulphur SC and GRI</t>
  </si>
  <si>
    <t>CHINA DOC, Low-Sulphur SC and GRI</t>
  </si>
  <si>
    <t xml:space="preserve">ENS, Low-Sulphur SC and GRI </t>
  </si>
  <si>
    <t>Shianoukville</t>
  </si>
  <si>
    <t>IMO 2020 Low Sulphur Surcharge</t>
  </si>
  <si>
    <t>Applicable from the 1st December 2019 for all shipments from Australia to:</t>
  </si>
  <si>
    <t>New Zealand NZD 4.50 per w/m</t>
  </si>
  <si>
    <t>Asia USD 2.75 per w/m</t>
  </si>
  <si>
    <t xml:space="preserve">USA/ Canada USD 7.50 per w/m </t>
  </si>
  <si>
    <t>Pacific Islands AUD 7 per w/m</t>
  </si>
  <si>
    <t>Europe/ Middel East USD 6.50 per w/m</t>
  </si>
  <si>
    <t xml:space="preserve">Latin America USD 5.50 per w/m, min </t>
  </si>
  <si>
    <t xml:space="preserve">Africa USD 5.50 per w/m </t>
  </si>
  <si>
    <r>
      <t xml:space="preserve">Security fee:  </t>
    </r>
    <r>
      <rPr>
        <sz val="12"/>
        <rFont val="Calibri"/>
        <family val="2"/>
        <scheme val="minor"/>
      </rPr>
      <t xml:space="preserve">AUD 3.00 per w/m </t>
    </r>
  </si>
  <si>
    <t>National Exports Manager</t>
  </si>
  <si>
    <t>Phone; 0411 914 736</t>
  </si>
  <si>
    <t>Samanta@eifc.com.au</t>
  </si>
  <si>
    <t>Export Supervisor</t>
  </si>
  <si>
    <r>
      <rPr>
        <b/>
        <u/>
        <sz val="12"/>
        <rFont val="Calibri"/>
        <family val="2"/>
        <scheme val="minor"/>
      </rPr>
      <t>Emergency BAF</t>
    </r>
    <r>
      <rPr>
        <b/>
        <sz val="12"/>
        <rFont val="Calibri"/>
        <family val="2"/>
        <scheme val="minor"/>
      </rPr>
      <t xml:space="preserve">: </t>
    </r>
    <r>
      <rPr>
        <sz val="12"/>
        <rFont val="Calibri"/>
        <family val="2"/>
        <scheme val="minor"/>
      </rPr>
      <t>US$ 8.00 per m3/1000kgs for all US$ oceanfreight, AU$ 32.50 per m3/1000kgs, for all AU$ oceanfreight and US$ 15.00 per m3/1000kgs, for all Pacific Island destinations</t>
    </r>
  </si>
  <si>
    <r>
      <rPr>
        <b/>
        <u/>
        <sz val="12"/>
        <rFont val="Calibri"/>
        <family val="2"/>
        <scheme val="minor"/>
      </rPr>
      <t xml:space="preserve">Infrastructure &amp; Depot Fee: </t>
    </r>
    <r>
      <rPr>
        <b/>
        <sz val="12"/>
        <rFont val="Calibri"/>
        <family val="2"/>
        <scheme val="minor"/>
      </rPr>
      <t xml:space="preserve"> </t>
    </r>
    <r>
      <rPr>
        <sz val="12"/>
        <rFont val="Calibri"/>
        <family val="2"/>
        <scheme val="minor"/>
      </rPr>
      <t xml:space="preserve">AUD 5.00 per w/m </t>
    </r>
  </si>
  <si>
    <t>FREIGHT TERMS AND CONDITIONS  (01/04/2022)</t>
  </si>
  <si>
    <t>auckland</t>
  </si>
  <si>
    <t>SET Pty Ltd T/As Sideloader Express Transport</t>
  </si>
  <si>
    <t xml:space="preserve">Port Adelaide </t>
  </si>
  <si>
    <t>SA 5015</t>
  </si>
  <si>
    <t xml:space="preserve">Evans Street </t>
  </si>
  <si>
    <t>warehouse@setlogistics</t>
  </si>
  <si>
    <t>EXPORT CFS DEPOT &amp; KEY CONTACTS       01/04/2022</t>
  </si>
  <si>
    <t xml:space="preserve">08) 8300 3120 </t>
  </si>
  <si>
    <t>08) 8300 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</si>
</sst>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Red]\(&quot;$&quot;#,##0.00\)"/>
    <numFmt numFmtId="165" formatCode="_(* #,##0_);_(* \(#,##0\);_(* &quot;-&quot;_);_(@_)"/>
    <numFmt numFmtId="166" formatCode="_(&quot;$&quot;* #,##0.00_);_(&quot;$&quot;* \(#,##0.00\);_(&quot;$&quot;* &quot;-&quot;??_);_(@_)"/>
    <numFmt numFmtId="167" formatCode="_(* #,##0.00_);_(* \(#,##0.00\);_(* &quot;-&quot;??_);_(@_)"/>
    <numFmt numFmtId="168" formatCode="&quot;$&quot;#,##0.00"/>
    <numFmt numFmtId="169" formatCode="_-&quot;₩&quot;* #,##0_-;\-&quot;₩&quot;* #,##0_-;_-&quot;₩&quot;* &quot;-&quot;_-;_-@_-"/>
    <numFmt numFmtId="170" formatCode="0_);[Red]\(0\)"/>
    <numFmt numFmtId="171" formatCode="###0;###0"/>
  </numFmts>
  <fonts count="1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b/>
      <sz val="10"/>
      <name val="Arial"/>
      <family val="2"/>
    </font>
    <font>
      <sz val="8"/>
      <name val="Arial"/>
      <family val="2"/>
    </font>
    <font>
      <sz val="12"/>
      <name val="Calibri"/>
      <family val="2"/>
      <scheme val="minor"/>
    </font>
    <font>
      <b/>
      <sz val="10"/>
      <name val="Calibri"/>
      <family val="2"/>
      <scheme val="minor"/>
    </font>
    <font>
      <sz val="10"/>
      <name val="Calibri"/>
      <family val="2"/>
      <scheme val="minor"/>
    </font>
    <font>
      <sz val="10"/>
      <color theme="1"/>
      <name val="Calibri"/>
      <family val="2"/>
      <scheme val="minor"/>
    </font>
    <font>
      <sz val="11"/>
      <color indexed="62"/>
      <name val="Calibri"/>
      <family val="2"/>
      <scheme val="minor"/>
    </font>
    <font>
      <sz val="11"/>
      <name val="Calibri"/>
      <family val="2"/>
      <scheme val="minor"/>
    </font>
    <font>
      <b/>
      <sz val="12"/>
      <name val="Calibri"/>
      <family val="2"/>
      <scheme val="minor"/>
    </font>
    <font>
      <b/>
      <sz val="12"/>
      <color theme="0"/>
      <name val="Calibri"/>
      <family val="2"/>
      <scheme val="minor"/>
    </font>
    <font>
      <sz val="12"/>
      <color rgb="FFFF0000"/>
      <name val="Calibri"/>
      <family val="2"/>
      <scheme val="minor"/>
    </font>
    <font>
      <b/>
      <sz val="18"/>
      <color theme="0"/>
      <name val="Calibri"/>
      <family val="2"/>
      <scheme val="minor"/>
    </font>
    <font>
      <u/>
      <sz val="10"/>
      <name val="Calibri"/>
      <family val="2"/>
      <scheme val="minor"/>
    </font>
    <font>
      <sz val="12"/>
      <color theme="1"/>
      <name val="Calibri"/>
      <family val="2"/>
      <scheme val="minor"/>
    </font>
    <font>
      <u/>
      <sz val="10"/>
      <color indexed="12"/>
      <name val="Calibri"/>
      <family val="2"/>
      <scheme val="minor"/>
    </font>
    <font>
      <b/>
      <sz val="9"/>
      <color theme="1"/>
      <name val="Calibri"/>
      <family val="2"/>
      <scheme val="minor"/>
    </font>
    <font>
      <sz val="9"/>
      <color theme="1"/>
      <name val="Calibri"/>
      <family val="2"/>
      <scheme val="minor"/>
    </font>
    <font>
      <sz val="10"/>
      <name val="Bauhaus 93"/>
      <family val="5"/>
    </font>
    <font>
      <b/>
      <sz val="9"/>
      <name val="Bauhaus 93"/>
      <family val="5"/>
    </font>
    <font>
      <sz val="9"/>
      <name val="Bauhaus 93"/>
      <family val="5"/>
    </font>
    <font>
      <b/>
      <i/>
      <u/>
      <sz val="22"/>
      <name val="Bauhaus 93"/>
      <family val="5"/>
    </font>
    <font>
      <sz val="22"/>
      <name val="Calibri"/>
      <family val="2"/>
      <scheme val="minor"/>
    </font>
    <font>
      <b/>
      <sz val="10"/>
      <name val="Bauhaus 93"/>
      <family val="5"/>
    </font>
    <font>
      <b/>
      <sz val="12"/>
      <color theme="1"/>
      <name val="Calibri"/>
      <family val="2"/>
      <scheme val="minor"/>
    </font>
    <font>
      <sz val="11"/>
      <name val="돋움"/>
      <family val="3"/>
      <charset val="129"/>
    </font>
    <font>
      <sz val="12"/>
      <name val="宋体"/>
      <charset val="134"/>
    </font>
    <font>
      <sz val="11"/>
      <color indexed="8"/>
      <name val="宋体"/>
      <charset val="134"/>
    </font>
    <font>
      <sz val="11"/>
      <color indexed="9"/>
      <name val="宋体"/>
      <charset val="134"/>
    </font>
    <font>
      <u/>
      <sz val="12"/>
      <color indexed="12"/>
      <name val="宋体"/>
      <charset val="134"/>
    </font>
    <font>
      <sz val="11"/>
      <color indexed="17"/>
      <name val="宋体"/>
      <charset val="134"/>
    </font>
    <font>
      <sz val="11"/>
      <color indexed="20"/>
      <name val="宋体"/>
      <charset val="134"/>
    </font>
    <font>
      <sz val="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u/>
      <sz val="11"/>
      <color indexed="1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1"/>
      <name val="Palatino"/>
    </font>
    <font>
      <sz val="11"/>
      <name val="Times New Roman"/>
      <family val="1"/>
    </font>
    <font>
      <sz val="7"/>
      <name val="Times New Roman"/>
      <family val="1"/>
    </font>
    <font>
      <b/>
      <sz val="11"/>
      <name val="Times New Roman"/>
      <family val="1"/>
    </font>
    <font>
      <i/>
      <sz val="11"/>
      <name val="Times New Roman"/>
      <family val="1"/>
    </font>
    <font>
      <sz val="11"/>
      <name val="Bauhaus 93"/>
      <family val="5"/>
    </font>
    <font>
      <b/>
      <sz val="20"/>
      <name val="Calibri"/>
      <family val="2"/>
      <scheme val="minor"/>
    </font>
    <font>
      <b/>
      <sz val="20"/>
      <color rgb="FF000000"/>
      <name val="Calibri"/>
      <family val="2"/>
      <scheme val="minor"/>
    </font>
    <font>
      <b/>
      <sz val="20"/>
      <color theme="0"/>
      <name val="Calibri"/>
      <family val="2"/>
      <scheme val="minor"/>
    </font>
    <font>
      <b/>
      <sz val="14"/>
      <name val="Calibri"/>
      <family val="2"/>
      <scheme val="minor"/>
    </font>
    <font>
      <b/>
      <sz val="18"/>
      <name val="Calibri"/>
      <family val="2"/>
      <scheme val="minor"/>
    </font>
    <font>
      <b/>
      <sz val="14"/>
      <color theme="1"/>
      <name val="Calibri"/>
      <family val="2"/>
      <scheme val="minor"/>
    </font>
    <font>
      <b/>
      <u/>
      <sz val="12"/>
      <color theme="1"/>
      <name val="Calibri"/>
      <family val="2"/>
      <scheme val="minor"/>
    </font>
    <font>
      <b/>
      <i/>
      <u/>
      <sz val="12"/>
      <color theme="1"/>
      <name val="Calibri"/>
      <family val="2"/>
      <scheme val="minor"/>
    </font>
    <font>
      <u/>
      <sz val="12"/>
      <color theme="1"/>
      <name val="Calibri"/>
      <family val="2"/>
      <scheme val="minor"/>
    </font>
    <font>
      <i/>
      <sz val="12"/>
      <color theme="1"/>
      <name val="Calibri"/>
      <family val="2"/>
      <scheme val="minor"/>
    </font>
    <font>
      <b/>
      <sz val="16"/>
      <color rgb="FFFF0000"/>
      <name val="Calibri"/>
      <family val="2"/>
      <scheme val="minor"/>
    </font>
    <font>
      <u/>
      <sz val="8"/>
      <color indexed="12"/>
      <name val="Arial"/>
      <family val="2"/>
    </font>
    <font>
      <b/>
      <u/>
      <sz val="12"/>
      <name val="Calibri"/>
      <family val="2"/>
      <scheme val="minor"/>
    </font>
    <font>
      <i/>
      <sz val="12"/>
      <name val="Calibri"/>
      <family val="2"/>
      <scheme val="minor"/>
    </font>
    <font>
      <u/>
      <sz val="12"/>
      <name val="Calibri"/>
      <family val="2"/>
      <scheme val="minor"/>
    </font>
    <font>
      <b/>
      <u/>
      <sz val="16"/>
      <name val="Calibri"/>
      <family val="2"/>
      <scheme val="minor"/>
    </font>
    <font>
      <sz val="16"/>
      <name val="Calibri"/>
      <family val="2"/>
      <scheme val="minor"/>
    </font>
    <font>
      <b/>
      <sz val="16"/>
      <name val="Calibri"/>
      <family val="2"/>
      <scheme val="minor"/>
    </font>
    <font>
      <u/>
      <sz val="16"/>
      <name val="Calibri"/>
      <family val="2"/>
      <scheme val="minor"/>
    </font>
    <font>
      <b/>
      <sz val="18"/>
      <color rgb="FF7030A0"/>
      <name val="Aharoni"/>
    </font>
    <font>
      <b/>
      <shadow/>
      <u/>
      <sz val="12"/>
      <name val="Calibri"/>
      <family val="2"/>
      <scheme val="minor"/>
    </font>
    <font>
      <b/>
      <i/>
      <sz val="12"/>
      <name val="Calibri"/>
      <family val="2"/>
      <scheme val="minor"/>
    </font>
    <font>
      <sz val="10"/>
      <color rgb="FFFF0000"/>
      <name val="Arial"/>
      <family val="2"/>
    </font>
    <font>
      <b/>
      <sz val="12"/>
      <name val="Arial"/>
      <family val="2"/>
    </font>
    <font>
      <b/>
      <sz val="12"/>
      <color rgb="FFFF0000"/>
      <name val="Calibri"/>
      <family val="2"/>
      <scheme val="minor"/>
    </font>
    <font>
      <sz val="10"/>
      <name val="Arial"/>
    </font>
    <font>
      <b/>
      <sz val="11"/>
      <color theme="0"/>
      <name val="맑은 고딕"/>
      <family val="3"/>
      <charset val="129"/>
    </font>
    <font>
      <sz val="9"/>
      <color theme="1"/>
      <name val="맑은 고딕"/>
      <family val="3"/>
      <charset val="129"/>
    </font>
    <font>
      <sz val="9"/>
      <color theme="1"/>
      <name val="Calibri"/>
      <family val="3"/>
      <charset val="129"/>
      <scheme val="minor"/>
    </font>
    <font>
      <b/>
      <sz val="9"/>
      <color theme="1"/>
      <name val="Calibri"/>
      <family val="3"/>
      <charset val="129"/>
      <scheme val="minor"/>
    </font>
    <font>
      <sz val="9"/>
      <name val="맑은 고딕"/>
      <family val="3"/>
      <charset val="129"/>
    </font>
    <font>
      <sz val="9"/>
      <color indexed="8"/>
      <name val="맑은 고딕"/>
      <family val="3"/>
      <charset val="129"/>
    </font>
    <font>
      <b/>
      <sz val="9"/>
      <color theme="1"/>
      <name val="맑은 고딕"/>
      <family val="3"/>
      <charset val="129"/>
    </font>
    <font>
      <sz val="9"/>
      <name val="Calibri"/>
      <family val="3"/>
      <charset val="129"/>
      <scheme val="minor"/>
    </font>
    <font>
      <sz val="9"/>
      <color rgb="FFFF0000"/>
      <name val="맑은 고딕"/>
      <family val="3"/>
      <charset val="129"/>
    </font>
    <font>
      <strike/>
      <sz val="9"/>
      <color theme="1"/>
      <name val="Calibri"/>
      <family val="3"/>
      <charset val="129"/>
      <scheme val="minor"/>
    </font>
    <font>
      <strike/>
      <sz val="10"/>
      <name val="Arial"/>
      <family val="2"/>
    </font>
    <font>
      <strike/>
      <sz val="9"/>
      <name val="Arial"/>
      <family val="2"/>
    </font>
    <font>
      <strike/>
      <sz val="10"/>
      <color rgb="FFFF0000"/>
      <name val="Arial"/>
      <family val="2"/>
    </font>
    <font>
      <sz val="11"/>
      <name val="Arial"/>
      <family val="2"/>
    </font>
    <font>
      <sz val="11"/>
      <color theme="1"/>
      <name val="Calibri"/>
      <family val="2"/>
      <charset val="129"/>
      <scheme val="minor"/>
    </font>
    <font>
      <b/>
      <sz val="9"/>
      <color rgb="FFFF0000"/>
      <name val="맑은 고딕"/>
      <family val="3"/>
      <charset val="129"/>
    </font>
    <font>
      <sz val="9"/>
      <name val="Arial"/>
    </font>
    <font>
      <sz val="9"/>
      <color rgb="FF000000"/>
      <name val="Arial"/>
      <family val="2"/>
    </font>
    <font>
      <b/>
      <i/>
      <sz val="12"/>
      <name val="Arial"/>
      <family val="2"/>
    </font>
    <font>
      <b/>
      <sz val="8"/>
      <name val="Arial"/>
      <family val="2"/>
    </font>
    <font>
      <b/>
      <strike/>
      <sz val="10"/>
      <name val="Arial"/>
      <family val="2"/>
    </font>
    <font>
      <b/>
      <sz val="11"/>
      <name val="Arial"/>
      <family val="2"/>
    </font>
    <font>
      <b/>
      <u/>
      <sz val="10"/>
      <name val="Arial"/>
      <family val="2"/>
    </font>
    <font>
      <b/>
      <u/>
      <sz val="11"/>
      <name val="Arial"/>
      <family val="2"/>
    </font>
    <font>
      <b/>
      <i/>
      <sz val="11"/>
      <name val="Arial"/>
      <family val="2"/>
    </font>
    <font>
      <sz val="12"/>
      <name val="新細明體"/>
      <family val="1"/>
      <charset val="136"/>
    </font>
    <font>
      <u/>
      <sz val="10"/>
      <name val="Arial"/>
      <family val="2"/>
    </font>
    <font>
      <b/>
      <u/>
      <sz val="9"/>
      <name val="Arial"/>
      <family val="2"/>
    </font>
    <font>
      <b/>
      <sz val="12"/>
      <color rgb="FFFF0000"/>
      <name val="Arial"/>
      <family val="2"/>
    </font>
    <font>
      <b/>
      <sz val="10"/>
      <color rgb="FFFF0000"/>
      <name val="Arial"/>
      <family val="2"/>
    </font>
    <font>
      <b/>
      <vertAlign val="superscript"/>
      <sz val="10"/>
      <name val="Arial"/>
      <family val="2"/>
    </font>
    <font>
      <b/>
      <sz val="8.5"/>
      <name val="Arial"/>
      <family val="2"/>
    </font>
    <font>
      <b/>
      <i/>
      <u/>
      <sz val="10"/>
      <name val="Arial"/>
      <family val="2"/>
    </font>
    <font>
      <sz val="9.5"/>
      <name val="Arial"/>
      <family val="2"/>
    </font>
    <font>
      <u/>
      <sz val="9"/>
      <name val="Arial"/>
      <family val="2"/>
    </font>
    <font>
      <b/>
      <sz val="9"/>
      <color rgb="FFFF0000"/>
      <name val="Arial"/>
      <family val="2"/>
    </font>
    <font>
      <sz val="9"/>
      <color rgb="FFFF0000"/>
      <name val="Arial"/>
      <family val="2"/>
    </font>
    <font>
      <strike/>
      <u/>
      <sz val="9"/>
      <name val="Arial"/>
      <family val="2"/>
    </font>
    <font>
      <strike/>
      <sz val="9"/>
      <color rgb="FFFF0000"/>
      <name val="Arial"/>
      <family val="2"/>
    </font>
    <font>
      <b/>
      <strike/>
      <sz val="9"/>
      <name val="Arial"/>
      <family val="2"/>
    </font>
    <font>
      <strike/>
      <u/>
      <sz val="10"/>
      <name val="Arial"/>
      <family val="2"/>
    </font>
    <font>
      <b/>
      <strike/>
      <sz val="10"/>
      <color rgb="FF00B0F0"/>
      <name val="Arial"/>
      <family val="2"/>
    </font>
    <font>
      <sz val="12"/>
      <color rgb="FFFF0000"/>
      <name val="Arial"/>
      <family val="2"/>
    </font>
    <font>
      <b/>
      <sz val="9.5"/>
      <name val="Arial"/>
      <family val="2"/>
    </font>
    <font>
      <b/>
      <i/>
      <sz val="10"/>
      <name val="Arial"/>
      <family val="2"/>
    </font>
    <font>
      <sz val="14"/>
      <name val="Arial"/>
      <family val="2"/>
    </font>
    <font>
      <b/>
      <sz val="16"/>
      <color theme="1"/>
      <name val="Calibri"/>
      <family val="2"/>
      <scheme val="minor"/>
    </font>
    <font>
      <b/>
      <sz val="16"/>
      <color indexed="10"/>
      <name val="맑은 고딕"/>
      <family val="3"/>
      <charset val="129"/>
    </font>
    <font>
      <b/>
      <sz val="16"/>
      <color rgb="FF0070C0"/>
      <name val="맑은 고딕"/>
      <family val="3"/>
      <charset val="129"/>
    </font>
    <font>
      <sz val="10"/>
      <color indexed="8"/>
      <name val="맑은 고딕"/>
      <family val="3"/>
      <charset val="129"/>
    </font>
    <font>
      <b/>
      <sz val="10"/>
      <color indexed="9"/>
      <name val="맑은 고딕"/>
      <family val="3"/>
      <charset val="129"/>
    </font>
    <font>
      <b/>
      <sz val="11"/>
      <color indexed="9"/>
      <name val="맑은 고딕"/>
      <family val="3"/>
      <charset val="129"/>
    </font>
    <font>
      <b/>
      <sz val="10"/>
      <color indexed="8"/>
      <name val="맑은 고딕"/>
      <family val="3"/>
      <charset val="129"/>
    </font>
    <font>
      <sz val="28"/>
      <color indexed="8"/>
      <name val="맑은 고딕"/>
      <family val="3"/>
      <charset val="129"/>
    </font>
    <font>
      <b/>
      <sz val="28"/>
      <name val="돋움"/>
      <family val="3"/>
      <charset val="129"/>
    </font>
    <font>
      <b/>
      <sz val="28"/>
      <name val="Calibri"/>
      <family val="2"/>
    </font>
    <font>
      <b/>
      <sz val="24"/>
      <name val="Calibri"/>
      <family val="2"/>
    </font>
    <font>
      <b/>
      <sz val="11"/>
      <color theme="1"/>
      <name val="Calibri"/>
      <family val="3"/>
      <charset val="129"/>
      <scheme val="minor"/>
    </font>
    <font>
      <sz val="10"/>
      <color theme="1"/>
      <name val="Calibri"/>
      <family val="3"/>
      <charset val="129"/>
      <scheme val="minor"/>
    </font>
    <font>
      <sz val="10"/>
      <name val="Calibri"/>
      <family val="3"/>
      <charset val="129"/>
      <scheme val="minor"/>
    </font>
    <font>
      <sz val="10"/>
      <color theme="1"/>
      <name val="Calibri"/>
      <family val="2"/>
      <charset val="129"/>
      <scheme val="minor"/>
    </font>
    <font>
      <b/>
      <sz val="11"/>
      <color rgb="FFFF0000"/>
      <name val="맑은 고딕"/>
      <family val="3"/>
      <charset val="129"/>
    </font>
    <font>
      <b/>
      <sz val="10"/>
      <name val="맑은 고딕"/>
      <family val="3"/>
      <charset val="129"/>
    </font>
    <font>
      <b/>
      <sz val="16"/>
      <color theme="1"/>
      <name val="맑은 고딕"/>
      <family val="3"/>
      <charset val="129"/>
    </font>
    <font>
      <b/>
      <sz val="10"/>
      <color rgb="FFFF0000"/>
      <name val="Calibri"/>
      <family val="3"/>
      <charset val="129"/>
      <scheme val="minor"/>
    </font>
    <font>
      <b/>
      <sz val="10"/>
      <color theme="1"/>
      <name val="Calibri"/>
      <family val="3"/>
      <charset val="129"/>
      <scheme val="minor"/>
    </font>
    <font>
      <b/>
      <sz val="11"/>
      <color theme="1"/>
      <name val="맑은 고딕"/>
      <family val="3"/>
      <charset val="129"/>
    </font>
    <font>
      <sz val="11"/>
      <color theme="1"/>
      <name val="Calibri"/>
      <family val="3"/>
      <charset val="129"/>
      <scheme val="minor"/>
    </font>
    <font>
      <b/>
      <sz val="10"/>
      <color theme="1"/>
      <name val="맑은 고딕"/>
      <family val="3"/>
      <charset val="129"/>
    </font>
    <font>
      <b/>
      <sz val="10"/>
      <color theme="1"/>
      <name val="Calibri"/>
      <family val="2"/>
      <charset val="129"/>
      <scheme val="minor"/>
    </font>
    <font>
      <b/>
      <sz val="10"/>
      <color rgb="FFFF0000"/>
      <name val="맑은 고딕"/>
      <family val="3"/>
      <charset val="129"/>
    </font>
    <font>
      <b/>
      <sz val="28"/>
      <color theme="1"/>
      <name val="Calibri"/>
      <family val="2"/>
    </font>
    <font>
      <b/>
      <sz val="28"/>
      <color rgb="FFFF0000"/>
      <name val="Calibri"/>
      <family val="2"/>
    </font>
    <font>
      <b/>
      <sz val="24"/>
      <color theme="1"/>
      <name val="Calibri"/>
      <family val="2"/>
    </font>
    <font>
      <b/>
      <sz val="10"/>
      <name val="맑은 고딕"/>
    </font>
    <font>
      <sz val="10"/>
      <color rgb="FF0F243E"/>
      <name val="Malgun Gothic"/>
      <family val="2"/>
    </font>
    <font>
      <sz val="11"/>
      <color rgb="FF000000"/>
      <name val="Calibri"/>
      <family val="2"/>
    </font>
    <font>
      <strike/>
      <sz val="10"/>
      <color rgb="FF00B0F0"/>
      <name val="Arial"/>
      <family val="2"/>
    </font>
    <font>
      <sz val="10"/>
      <color rgb="FF00B0F0"/>
      <name val="Arial"/>
      <family val="2"/>
    </font>
    <font>
      <b/>
      <sz val="11"/>
      <color theme="0"/>
      <name val="Calibri"/>
      <family val="2"/>
      <scheme val="minor"/>
    </font>
    <font>
      <sz val="11"/>
      <color theme="0"/>
      <name val="Calibri"/>
      <family val="2"/>
      <scheme val="minor"/>
    </font>
    <font>
      <sz val="18"/>
      <name val="Calibri"/>
      <family val="2"/>
      <scheme val="minor"/>
    </font>
    <font>
      <sz val="10"/>
      <color rgb="FFFF0000"/>
      <name val="Calibri"/>
      <family val="2"/>
      <scheme val="minor"/>
    </font>
    <font>
      <sz val="12"/>
      <color indexed="63"/>
      <name val="Calibri"/>
      <family val="2"/>
      <scheme val="minor"/>
    </font>
    <font>
      <sz val="9"/>
      <name val="Calibri"/>
      <family val="2"/>
      <scheme val="minor"/>
    </font>
    <font>
      <sz val="16"/>
      <color theme="1"/>
      <name val="Bahnschrift SemiLight"/>
      <family val="2"/>
    </font>
    <font>
      <b/>
      <sz val="16"/>
      <color theme="1"/>
      <name val="Bahnschrift SemiLight"/>
      <family val="2"/>
    </font>
    <font>
      <sz val="16"/>
      <name val="Bahnschrift SemiLight"/>
      <family val="2"/>
    </font>
    <font>
      <sz val="18"/>
      <name val="Bauhaus 93"/>
      <family val="5"/>
    </font>
    <font>
      <b/>
      <sz val="18"/>
      <name val="Bauhaus 93"/>
      <family val="5"/>
    </font>
  </fonts>
  <fills count="3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2060"/>
        <bgColor indexed="40"/>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bgColor indexed="40"/>
      </patternFill>
    </fill>
    <fill>
      <patternFill patternType="solid">
        <fgColor rgb="FFFF0000"/>
        <bgColor indexed="64"/>
      </patternFill>
    </fill>
    <fill>
      <patternFill patternType="solid">
        <fgColor rgb="FFFF0000"/>
        <bgColor indexed="40"/>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rgb="FF002060"/>
      </left>
      <right style="thin">
        <color rgb="FF002060"/>
      </right>
      <top style="medium">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diagonal/>
    </border>
    <border>
      <left/>
      <right/>
      <top style="medium">
        <color rgb="FF002060"/>
      </top>
      <bottom/>
      <diagonal/>
    </border>
    <border>
      <left/>
      <right/>
      <top/>
      <bottom style="medium">
        <color rgb="FF002060"/>
      </bottom>
      <diagonal/>
    </border>
    <border>
      <left/>
      <right style="medium">
        <color rgb="FF002060"/>
      </right>
      <top style="thin">
        <color rgb="FF002060"/>
      </top>
      <bottom style="medium">
        <color rgb="FF002060"/>
      </bottom>
      <diagonal/>
    </border>
    <border>
      <left/>
      <right/>
      <top style="thin">
        <color rgb="FF002060"/>
      </top>
      <bottom style="medium">
        <color rgb="FF002060"/>
      </bottom>
      <diagonal/>
    </border>
    <border>
      <left style="medium">
        <color rgb="FF002060"/>
      </left>
      <right/>
      <top style="thin">
        <color rgb="FF002060"/>
      </top>
      <bottom style="medium">
        <color rgb="FF002060"/>
      </bottom>
      <diagonal/>
    </border>
    <border>
      <left/>
      <right style="medium">
        <color rgb="FF002060"/>
      </right>
      <top/>
      <bottom style="thin">
        <color rgb="FF002060"/>
      </bottom>
      <diagonal/>
    </border>
    <border>
      <left/>
      <right/>
      <top/>
      <bottom style="thin">
        <color rgb="FF002060"/>
      </bottom>
      <diagonal/>
    </border>
    <border>
      <left style="medium">
        <color rgb="FF002060"/>
      </left>
      <right/>
      <top/>
      <bottom style="thin">
        <color rgb="FF002060"/>
      </bottom>
      <diagonal/>
    </border>
    <border>
      <left/>
      <right style="medium">
        <color rgb="FF002060"/>
      </right>
      <top/>
      <bottom/>
      <diagonal/>
    </border>
    <border>
      <left style="medium">
        <color rgb="FF002060"/>
      </left>
      <right/>
      <top/>
      <bottom/>
      <diagonal/>
    </border>
    <border>
      <left/>
      <right style="medium">
        <color rgb="FF002060"/>
      </right>
      <top style="medium">
        <color rgb="FF002060"/>
      </top>
      <bottom/>
      <diagonal/>
    </border>
    <border>
      <left style="medium">
        <color rgb="FF002060"/>
      </left>
      <right/>
      <top style="medium">
        <color rgb="FF002060"/>
      </top>
      <bottom/>
      <diagonal/>
    </border>
    <border>
      <left style="thin">
        <color indexed="64"/>
      </left>
      <right style="medium">
        <color rgb="FF002060"/>
      </right>
      <top style="thin">
        <color indexed="64"/>
      </top>
      <bottom style="medium">
        <color rgb="FF002060"/>
      </bottom>
      <diagonal/>
    </border>
    <border>
      <left style="thin">
        <color rgb="FF002060"/>
      </left>
      <right/>
      <top style="thin">
        <color rgb="FF002060"/>
      </top>
      <bottom style="medium">
        <color rgb="FF002060"/>
      </bottom>
      <diagonal/>
    </border>
    <border>
      <left style="medium">
        <color rgb="FF002060"/>
      </left>
      <right style="thin">
        <color rgb="FF002060"/>
      </right>
      <top style="thin">
        <color rgb="FF002060"/>
      </top>
      <bottom style="medium">
        <color rgb="FF002060"/>
      </bottom>
      <diagonal/>
    </border>
    <border>
      <left style="thin">
        <color indexed="64"/>
      </left>
      <right style="medium">
        <color rgb="FF002060"/>
      </right>
      <top style="thin">
        <color indexed="64"/>
      </top>
      <bottom style="thin">
        <color indexed="64"/>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bottom/>
      <diagonal/>
    </border>
    <border>
      <left style="thin">
        <color rgb="FF002060"/>
      </left>
      <right style="medium">
        <color rgb="FF002060"/>
      </right>
      <top style="thin">
        <color rgb="FF002060"/>
      </top>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medium">
        <color rgb="FF002060"/>
      </top>
      <bottom style="thin">
        <color rgb="FF002060"/>
      </bottom>
      <diagonal/>
    </border>
    <border>
      <left/>
      <right/>
      <top style="thin">
        <color rgb="FF002060"/>
      </top>
      <bottom style="thin">
        <color rgb="FF002060"/>
      </bottom>
      <diagonal/>
    </border>
    <border>
      <left/>
      <right style="medium">
        <color rgb="FF002060"/>
      </right>
      <top style="thin">
        <color theme="8" tint="-0.24994659260841701"/>
      </top>
      <bottom/>
      <diagonal/>
    </border>
    <border>
      <left/>
      <right/>
      <top style="thin">
        <color theme="8" tint="-0.24994659260841701"/>
      </top>
      <bottom/>
      <diagonal/>
    </border>
    <border>
      <left style="thin">
        <color rgb="FF002060"/>
      </left>
      <right style="medium">
        <color rgb="FF002060"/>
      </right>
      <top style="thin">
        <color rgb="FF002060"/>
      </top>
      <bottom style="medium">
        <color rgb="FF002060"/>
      </bottom>
      <diagonal/>
    </border>
    <border>
      <left/>
      <right style="medium">
        <color rgb="FF002060"/>
      </right>
      <top/>
      <bottom style="medium">
        <color rgb="FF002060"/>
      </bottom>
      <diagonal/>
    </border>
    <border>
      <left style="medium">
        <color rgb="FF002060"/>
      </left>
      <right/>
      <top/>
      <bottom style="medium">
        <color rgb="FF002060"/>
      </bottom>
      <diagonal/>
    </border>
    <border>
      <left style="medium">
        <color rgb="FF002060"/>
      </left>
      <right style="thin">
        <color rgb="FF002060"/>
      </right>
      <top/>
      <bottom style="medium">
        <color rgb="FF002060"/>
      </bottom>
      <diagonal/>
    </border>
    <border>
      <left style="thin">
        <color rgb="FF002060"/>
      </left>
      <right/>
      <top/>
      <bottom/>
      <diagonal/>
    </border>
    <border>
      <left style="medium">
        <color rgb="FF002060"/>
      </left>
      <right style="thin">
        <color rgb="FF002060"/>
      </right>
      <top/>
      <bottom/>
      <diagonal/>
    </border>
    <border>
      <left style="thin">
        <color rgb="FF002060"/>
      </left>
      <right/>
      <top style="thin">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style="medium">
        <color rgb="FF002060"/>
      </right>
      <top/>
      <bottom style="medium">
        <color rgb="FF002060"/>
      </bottom>
      <diagonal/>
    </border>
    <border>
      <left style="medium">
        <color rgb="FF002060"/>
      </left>
      <right style="thin">
        <color rgb="FF002060"/>
      </right>
      <top style="thin">
        <color rgb="FF002060"/>
      </top>
      <bottom/>
      <diagonal/>
    </border>
    <border>
      <left style="medium">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thin">
        <color indexed="64"/>
      </top>
      <bottom/>
      <diagonal/>
    </border>
    <border>
      <left style="medium">
        <color rgb="FF002060"/>
      </left>
      <right style="thin">
        <color indexed="64"/>
      </right>
      <top style="thin">
        <color indexed="64"/>
      </top>
      <bottom style="thin">
        <color indexed="64"/>
      </bottom>
      <diagonal/>
    </border>
    <border>
      <left style="medium">
        <color rgb="FF002060"/>
      </left>
      <right style="thin">
        <color rgb="FF002060"/>
      </right>
      <top/>
      <bottom style="thin">
        <color indexed="64"/>
      </bottom>
      <diagonal/>
    </border>
    <border>
      <left style="thin">
        <color indexed="64"/>
      </left>
      <right style="thin">
        <color indexed="64"/>
      </right>
      <top/>
      <bottom/>
      <diagonal/>
    </border>
    <border>
      <left/>
      <right/>
      <top style="thin">
        <color auto="1"/>
      </top>
      <bottom/>
      <diagonal/>
    </border>
  </borders>
  <cellStyleXfs count="76">
    <xf numFmtId="0" fontId="0" fillId="0" borderId="0"/>
    <xf numFmtId="167" fontId="6" fillId="0" borderId="0" applyFont="0" applyFill="0" applyBorder="0" applyAlignment="0" applyProtection="0"/>
    <xf numFmtId="166"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6" fillId="0" borderId="0">
      <alignment vertical="center"/>
    </xf>
    <xf numFmtId="0" fontId="5" fillId="0" borderId="0"/>
    <xf numFmtId="0" fontId="4" fillId="0" borderId="0"/>
    <xf numFmtId="0" fontId="6" fillId="0" borderId="0"/>
    <xf numFmtId="0" fontId="3" fillId="0" borderId="0"/>
    <xf numFmtId="0" fontId="34" fillId="0" borderId="0"/>
    <xf numFmtId="165" fontId="34" fillId="0" borderId="0" applyFont="0" applyFill="0" applyBorder="0" applyAlignment="0" applyProtection="0"/>
    <xf numFmtId="169" fontId="34" fillId="0" borderId="0" applyFont="0" applyFill="0" applyBorder="0" applyAlignment="0" applyProtection="0"/>
    <xf numFmtId="0" fontId="2" fillId="0" borderId="0"/>
    <xf numFmtId="0" fontId="35" fillId="0" borderId="0"/>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39" fillId="10" borderId="0" applyNumberFormat="0" applyBorder="0" applyAlignment="0" applyProtection="0">
      <alignment vertical="center"/>
    </xf>
    <xf numFmtId="0" fontId="40" fillId="9" borderId="0" applyNumberFormat="0" applyBorder="0" applyAlignment="0" applyProtection="0">
      <alignment vertical="center"/>
    </xf>
    <xf numFmtId="0" fontId="41" fillId="0" borderId="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5"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14" applyNumberFormat="0" applyFill="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45" fillId="0" borderId="0" applyNumberFormat="0" applyFill="0" applyBorder="0" applyAlignment="0" applyProtection="0">
      <alignment vertical="center"/>
    </xf>
    <xf numFmtId="0" fontId="46" fillId="26" borderId="17" applyNumberFormat="0" applyAlignment="0" applyProtection="0">
      <alignment vertical="center"/>
    </xf>
    <xf numFmtId="0" fontId="47" fillId="0" borderId="18" applyNumberFormat="0" applyFill="0" applyAlignment="0" applyProtection="0">
      <alignment vertical="center"/>
    </xf>
    <xf numFmtId="0" fontId="35" fillId="27" borderId="19"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28" borderId="20" applyNumberFormat="0" applyAlignment="0" applyProtection="0">
      <alignment vertical="center"/>
    </xf>
    <xf numFmtId="0" fontId="51" fillId="0" borderId="0" applyNumberFormat="0" applyFill="0" applyBorder="0" applyAlignment="0" applyProtection="0">
      <alignment vertical="center"/>
    </xf>
    <xf numFmtId="0" fontId="52" fillId="13" borderId="20" applyNumberFormat="0" applyAlignment="0" applyProtection="0">
      <alignment vertical="center"/>
    </xf>
    <xf numFmtId="0" fontId="53" fillId="28" borderId="21" applyNumberFormat="0" applyAlignment="0" applyProtection="0">
      <alignment vertical="center"/>
    </xf>
    <xf numFmtId="0" fontId="54" fillId="2" borderId="0" applyNumberFormat="0" applyBorder="0" applyAlignment="0" applyProtection="0">
      <alignment vertical="center"/>
    </xf>
    <xf numFmtId="0" fontId="55" fillId="0" borderId="22" applyNumberFormat="0" applyFill="0" applyAlignment="0" applyProtection="0">
      <alignment vertical="center"/>
    </xf>
    <xf numFmtId="166" fontId="87" fillId="0" borderId="0" applyFont="0" applyFill="0" applyBorder="0" applyAlignment="0" applyProtection="0"/>
    <xf numFmtId="0" fontId="102" fillId="0" borderId="0">
      <alignment vertical="center"/>
    </xf>
    <xf numFmtId="0" fontId="6" fillId="0" borderId="0"/>
    <xf numFmtId="0" fontId="113" fillId="0" borderId="0"/>
    <xf numFmtId="0" fontId="102" fillId="0" borderId="0">
      <alignment vertical="center"/>
    </xf>
    <xf numFmtId="0" fontId="34" fillId="0" borderId="0"/>
    <xf numFmtId="166" fontId="6" fillId="0" borderId="0" applyFont="0" applyFill="0" applyBorder="0" applyAlignment="0" applyProtection="0"/>
    <xf numFmtId="0" fontId="6" fillId="0" borderId="0"/>
    <xf numFmtId="0" fontId="164" fillId="0" borderId="0"/>
    <xf numFmtId="0" fontId="113"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7" fillId="0" borderId="0" applyNumberFormat="0" applyFill="0" applyBorder="0" applyAlignment="0" applyProtection="0">
      <alignment vertical="top"/>
      <protection locked="0"/>
    </xf>
    <xf numFmtId="0" fontId="164" fillId="0" borderId="0"/>
  </cellStyleXfs>
  <cellXfs count="889">
    <xf numFmtId="0" fontId="0" fillId="0" borderId="0" xfId="0"/>
    <xf numFmtId="0" fontId="14" fillId="0" borderId="0" xfId="0" applyFont="1"/>
    <xf numFmtId="0" fontId="16" fillId="3" borderId="0" xfId="0" applyFont="1" applyFill="1"/>
    <xf numFmtId="0" fontId="16" fillId="3" borderId="0" xfId="5" applyFont="1" applyFill="1">
      <alignment vertical="center"/>
    </xf>
    <xf numFmtId="0" fontId="16" fillId="3" borderId="3" xfId="5" applyFont="1" applyFill="1" applyBorder="1">
      <alignment vertical="center"/>
    </xf>
    <xf numFmtId="0" fontId="16" fillId="3" borderId="6" xfId="5" applyFont="1" applyFill="1" applyBorder="1">
      <alignment vertical="center"/>
    </xf>
    <xf numFmtId="0" fontId="16" fillId="3" borderId="6" xfId="0" applyFont="1" applyFill="1" applyBorder="1"/>
    <xf numFmtId="0" fontId="27" fillId="0" borderId="0" xfId="4" applyFont="1"/>
    <xf numFmtId="0" fontId="26" fillId="4" borderId="0" xfId="3" applyFont="1" applyFill="1" applyBorder="1" applyAlignment="1" applyProtection="1">
      <alignment vertical="center"/>
    </xf>
    <xf numFmtId="0" fontId="7" fillId="0" borderId="0" xfId="3" applyAlignment="1" applyProtection="1"/>
    <xf numFmtId="0" fontId="6" fillId="0" borderId="0" xfId="0" applyFont="1"/>
    <xf numFmtId="0" fontId="14" fillId="6" borderId="3" xfId="0" applyFont="1" applyFill="1" applyBorder="1"/>
    <xf numFmtId="0" fontId="14" fillId="6" borderId="4" xfId="0" applyFont="1" applyFill="1" applyBorder="1"/>
    <xf numFmtId="0" fontId="14" fillId="6" borderId="5" xfId="0" applyFont="1" applyFill="1" applyBorder="1"/>
    <xf numFmtId="0" fontId="22" fillId="6" borderId="6" xfId="0" applyFont="1" applyFill="1" applyBorder="1"/>
    <xf numFmtId="0" fontId="22" fillId="6" borderId="0" xfId="0" applyFont="1" applyFill="1" applyBorder="1"/>
    <xf numFmtId="0" fontId="14" fillId="6" borderId="7" xfId="0" applyFont="1" applyFill="1" applyBorder="1"/>
    <xf numFmtId="0" fontId="13" fillId="6" borderId="6" xfId="0" applyFont="1" applyFill="1" applyBorder="1"/>
    <xf numFmtId="0" fontId="14" fillId="6" borderId="0" xfId="0" applyFont="1" applyFill="1" applyBorder="1"/>
    <xf numFmtId="0" fontId="14" fillId="6" borderId="6" xfId="0" applyFont="1" applyFill="1" applyBorder="1"/>
    <xf numFmtId="0" fontId="14" fillId="6" borderId="8" xfId="0" applyFont="1" applyFill="1" applyBorder="1"/>
    <xf numFmtId="0" fontId="14" fillId="6" borderId="9" xfId="0" applyFont="1" applyFill="1" applyBorder="1"/>
    <xf numFmtId="0" fontId="14" fillId="6" borderId="10" xfId="0" applyFont="1" applyFill="1" applyBorder="1"/>
    <xf numFmtId="0" fontId="14" fillId="6" borderId="6" xfId="3" applyFont="1" applyFill="1" applyBorder="1" applyAlignment="1" applyProtection="1"/>
    <xf numFmtId="0" fontId="24" fillId="6" borderId="9" xfId="3" applyFont="1" applyFill="1" applyBorder="1" applyAlignment="1" applyProtection="1"/>
    <xf numFmtId="0" fontId="0" fillId="0" borderId="0" xfId="0" applyAlignment="1"/>
    <xf numFmtId="0" fontId="57" fillId="0" borderId="0" xfId="0" applyFont="1" applyAlignment="1">
      <alignment vertical="center"/>
    </xf>
    <xf numFmtId="0" fontId="59" fillId="0" borderId="0" xfId="0" applyFont="1" applyAlignment="1">
      <alignment vertical="center"/>
    </xf>
    <xf numFmtId="0" fontId="56" fillId="0" borderId="0" xfId="0" applyFont="1" applyAlignment="1">
      <alignment vertical="center"/>
    </xf>
    <xf numFmtId="0" fontId="0" fillId="4" borderId="0" xfId="0" applyFill="1"/>
    <xf numFmtId="0" fontId="70" fillId="4" borderId="0" xfId="3" applyFont="1" applyFill="1" applyBorder="1" applyAlignment="1" applyProtection="1">
      <alignment vertical="top"/>
    </xf>
    <xf numFmtId="0" fontId="17" fillId="3" borderId="0" xfId="5" applyFont="1" applyFill="1">
      <alignment vertical="center"/>
    </xf>
    <xf numFmtId="0" fontId="73" fillId="6" borderId="0" xfId="3" applyFont="1" applyFill="1" applyBorder="1" applyAlignment="1" applyProtection="1"/>
    <xf numFmtId="0" fontId="76" fillId="4" borderId="0" xfId="3" applyFont="1" applyFill="1" applyBorder="1" applyAlignment="1" applyProtection="1">
      <alignment horizontal="right" vertical="top"/>
    </xf>
    <xf numFmtId="0" fontId="12" fillId="4" borderId="0" xfId="3" applyFont="1" applyFill="1" applyBorder="1" applyAlignment="1" applyProtection="1">
      <alignment horizontal="right" vertical="top"/>
    </xf>
    <xf numFmtId="0" fontId="23" fillId="4" borderId="0" xfId="0" applyFont="1" applyFill="1"/>
    <xf numFmtId="0" fontId="23" fillId="4" borderId="0" xfId="0" applyFont="1" applyFill="1" applyAlignment="1">
      <alignment horizontal="center" vertical="center"/>
    </xf>
    <xf numFmtId="0" fontId="20" fillId="4" borderId="0" xfId="0" applyFont="1" applyFill="1" applyAlignment="1">
      <alignment horizontal="center" vertical="center"/>
    </xf>
    <xf numFmtId="14" fontId="63" fillId="0" borderId="0" xfId="0" applyNumberFormat="1" applyFont="1" applyAlignment="1">
      <alignment horizontal="center" vertical="center" readingOrder="2"/>
    </xf>
    <xf numFmtId="0" fontId="23" fillId="4"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4" borderId="0" xfId="0" applyFont="1" applyFill="1" applyAlignment="1">
      <alignment horizontal="center" vertical="center"/>
    </xf>
    <xf numFmtId="168" fontId="12" fillId="4" borderId="0" xfId="0" applyNumberFormat="1" applyFont="1" applyFill="1" applyAlignment="1" applyProtection="1">
      <alignment horizontal="center" vertical="center"/>
      <protection hidden="1"/>
    </xf>
    <xf numFmtId="0" fontId="12" fillId="4" borderId="0" xfId="0" applyFont="1" applyFill="1" applyAlignment="1" applyProtection="1">
      <alignment horizontal="center" vertical="center"/>
      <protection hidden="1"/>
    </xf>
    <xf numFmtId="0" fontId="23" fillId="4" borderId="0" xfId="0" applyFont="1" applyFill="1" applyAlignment="1" applyProtection="1">
      <alignment horizontal="center" vertical="center" wrapText="1"/>
      <protection hidden="1"/>
    </xf>
    <xf numFmtId="0" fontId="33" fillId="4" borderId="0" xfId="0" applyFont="1" applyFill="1" applyAlignment="1" applyProtection="1">
      <alignment horizontal="center" vertical="center" wrapText="1"/>
      <protection hidden="1"/>
    </xf>
    <xf numFmtId="0" fontId="18" fillId="4" borderId="0" xfId="0" applyFont="1" applyFill="1" applyAlignment="1" applyProtection="1">
      <alignment horizontal="center" vertical="center"/>
      <protection hidden="1"/>
    </xf>
    <xf numFmtId="0" fontId="6" fillId="0" borderId="0" xfId="0" applyFont="1" applyAlignment="1">
      <alignment horizontal="center" vertical="center"/>
    </xf>
    <xf numFmtId="0" fontId="18" fillId="0" borderId="0" xfId="0" applyFont="1" applyAlignment="1" applyProtection="1">
      <alignment horizontal="center" vertical="center"/>
      <protection hidden="1"/>
    </xf>
    <xf numFmtId="0" fontId="12" fillId="0" borderId="35" xfId="0" applyFont="1" applyBorder="1" applyAlignment="1" applyProtection="1">
      <alignment horizontal="center" vertical="center" wrapText="1"/>
      <protection hidden="1"/>
    </xf>
    <xf numFmtId="0" fontId="0" fillId="0" borderId="0" xfId="0" applyAlignment="1">
      <alignment horizontal="center" vertical="center"/>
    </xf>
    <xf numFmtId="168" fontId="12" fillId="0" borderId="0" xfId="0" applyNumberFormat="1" applyFont="1" applyAlignment="1" applyProtection="1">
      <alignment horizontal="center" vertical="center"/>
      <protection hidden="1"/>
    </xf>
    <xf numFmtId="0" fontId="12" fillId="0" borderId="0" xfId="0" applyFont="1" applyAlignment="1" applyProtection="1">
      <alignment horizontal="center" vertical="center"/>
      <protection hidden="1"/>
    </xf>
    <xf numFmtId="1" fontId="12" fillId="0" borderId="0" xfId="0" applyNumberFormat="1" applyFont="1" applyAlignment="1" applyProtection="1">
      <alignment horizontal="center" vertical="center"/>
      <protection hidden="1"/>
    </xf>
    <xf numFmtId="168" fontId="12" fillId="4" borderId="0" xfId="0" applyNumberFormat="1" applyFont="1" applyFill="1" applyAlignment="1">
      <alignment horizontal="center" vertical="center"/>
    </xf>
    <xf numFmtId="0" fontId="12" fillId="4" borderId="0" xfId="0" applyFont="1" applyFill="1"/>
    <xf numFmtId="0" fontId="89" fillId="4" borderId="38" xfId="0" applyFont="1" applyFill="1" applyBorder="1" applyAlignment="1">
      <alignment horizontal="center" vertical="center"/>
    </xf>
    <xf numFmtId="0" fontId="90" fillId="0" borderId="38" xfId="0" applyFont="1" applyBorder="1" applyAlignment="1">
      <alignment horizontal="center" vertical="center"/>
    </xf>
    <xf numFmtId="0" fontId="91" fillId="0" borderId="38" xfId="0" applyFont="1" applyBorder="1" applyAlignment="1">
      <alignment horizontal="center" vertical="center"/>
    </xf>
    <xf numFmtId="0" fontId="92" fillId="0" borderId="38" xfId="0" applyFont="1" applyBorder="1" applyAlignment="1">
      <alignment horizontal="center" vertical="center"/>
    </xf>
    <xf numFmtId="1" fontId="92" fillId="0" borderId="38" xfId="0" applyNumberFormat="1" applyFont="1" applyBorder="1" applyAlignment="1">
      <alignment horizontal="center" vertical="center"/>
    </xf>
    <xf numFmtId="0" fontId="89" fillId="0" borderId="38" xfId="0" applyFont="1" applyBorder="1" applyAlignment="1">
      <alignment horizontal="center" vertical="center"/>
    </xf>
    <xf numFmtId="0" fontId="93" fillId="0" borderId="38" xfId="0" applyFont="1" applyBorder="1" applyAlignment="1">
      <alignment horizontal="center" vertical="center"/>
    </xf>
    <xf numFmtId="0" fontId="94" fillId="0" borderId="38" xfId="0" applyFont="1" applyBorder="1" applyAlignment="1">
      <alignment horizontal="center" vertical="center"/>
    </xf>
    <xf numFmtId="0" fontId="95" fillId="0" borderId="38" xfId="0" applyFont="1" applyBorder="1" applyAlignment="1">
      <alignment horizontal="center" vertical="center"/>
    </xf>
    <xf numFmtId="1" fontId="95" fillId="0" borderId="38" xfId="0" applyNumberFormat="1" applyFont="1" applyBorder="1" applyAlignment="1">
      <alignment horizontal="center" vertical="center"/>
    </xf>
    <xf numFmtId="1" fontId="89" fillId="0" borderId="38" xfId="0" applyNumberFormat="1" applyFont="1" applyBorder="1" applyAlignment="1">
      <alignment horizontal="center" vertical="center"/>
    </xf>
    <xf numFmtId="0" fontId="94" fillId="0" borderId="38" xfId="0" applyFont="1" applyBorder="1" applyAlignment="1">
      <alignment horizontal="center" vertical="center" wrapText="1"/>
    </xf>
    <xf numFmtId="1" fontId="96" fillId="0" borderId="38" xfId="0" applyNumberFormat="1" applyFont="1" applyBorder="1" applyAlignment="1">
      <alignment horizontal="center" vertical="center"/>
    </xf>
    <xf numFmtId="1" fontId="93" fillId="0" borderId="38" xfId="0" applyNumberFormat="1" applyFont="1" applyBorder="1" applyAlignment="1">
      <alignment horizontal="center" vertical="center"/>
    </xf>
    <xf numFmtId="1" fontId="92" fillId="4" borderId="38" xfId="0" applyNumberFormat="1" applyFont="1" applyFill="1" applyBorder="1" applyAlignment="1">
      <alignment horizontal="center" vertical="center"/>
    </xf>
    <xf numFmtId="0" fontId="89" fillId="0" borderId="39" xfId="0" applyFont="1" applyBorder="1" applyAlignment="1">
      <alignment horizontal="center" vertical="center"/>
    </xf>
    <xf numFmtId="0" fontId="89" fillId="0" borderId="38" xfId="0" applyFont="1" applyBorder="1" applyAlignment="1">
      <alignment vertical="center"/>
    </xf>
    <xf numFmtId="1" fontId="89" fillId="4" borderId="38" xfId="0" applyNumberFormat="1" applyFont="1" applyFill="1" applyBorder="1" applyAlignment="1">
      <alignment horizontal="center" vertical="center"/>
    </xf>
    <xf numFmtId="0" fontId="97" fillId="0" borderId="38" xfId="0" applyFont="1" applyBorder="1" applyAlignment="1">
      <alignment horizontal="center" vertical="center"/>
    </xf>
    <xf numFmtId="1" fontId="95" fillId="0" borderId="41" xfId="0" applyNumberFormat="1" applyFont="1" applyBorder="1" applyAlignment="1">
      <alignment horizontal="center" vertical="center"/>
    </xf>
    <xf numFmtId="0" fontId="93" fillId="0" borderId="40" xfId="0" applyFont="1" applyBorder="1" applyAlignment="1">
      <alignment horizontal="center" vertical="center"/>
    </xf>
    <xf numFmtId="0" fontId="94" fillId="0" borderId="42" xfId="0" applyFont="1" applyBorder="1" applyAlignment="1">
      <alignment horizontal="center" vertical="center"/>
    </xf>
    <xf numFmtId="0" fontId="93" fillId="0" borderId="1" xfId="0" applyFont="1" applyBorder="1" applyAlignment="1">
      <alignment horizontal="center" vertical="center"/>
    </xf>
    <xf numFmtId="0" fontId="91" fillId="0" borderId="1" xfId="0" applyFont="1" applyBorder="1" applyAlignment="1">
      <alignment horizontal="center" vertical="center"/>
    </xf>
    <xf numFmtId="0" fontId="95" fillId="4" borderId="38" xfId="0" applyFont="1" applyFill="1" applyBorder="1" applyAlignment="1">
      <alignment horizontal="center" vertical="center"/>
    </xf>
    <xf numFmtId="1" fontId="95" fillId="4" borderId="38" xfId="0" applyNumberFormat="1" applyFont="1" applyFill="1" applyBorder="1" applyAlignment="1">
      <alignment horizontal="center" vertical="center"/>
    </xf>
    <xf numFmtId="1" fontId="95" fillId="4" borderId="39" xfId="0" applyNumberFormat="1" applyFont="1" applyFill="1" applyBorder="1" applyAlignment="1">
      <alignment horizontal="center" vertical="center"/>
    </xf>
    <xf numFmtId="0" fontId="93" fillId="0" borderId="39" xfId="0" applyFont="1" applyBorder="1" applyAlignment="1">
      <alignment horizontal="center" vertical="center"/>
    </xf>
    <xf numFmtId="0" fontId="90" fillId="0" borderId="37" xfId="0" applyFont="1" applyBorder="1" applyAlignment="1">
      <alignment horizontal="center" vertical="center"/>
    </xf>
    <xf numFmtId="0" fontId="90" fillId="0" borderId="38" xfId="0" applyFont="1" applyBorder="1" applyAlignment="1">
      <alignment horizontal="center" vertical="center" wrapText="1"/>
    </xf>
    <xf numFmtId="0" fontId="90" fillId="0" borderId="39" xfId="0" applyFont="1" applyBorder="1" applyAlignment="1">
      <alignment horizontal="center" vertical="center"/>
    </xf>
    <xf numFmtId="0" fontId="0" fillId="0" borderId="0" xfId="0" applyAlignment="1">
      <alignment vertical="center"/>
    </xf>
    <xf numFmtId="0" fontId="6" fillId="0" borderId="45" xfId="0" applyFont="1" applyBorder="1" applyAlignment="1">
      <alignment horizontal="left" vertical="center"/>
    </xf>
    <xf numFmtId="0" fontId="6" fillId="0" borderId="50" xfId="0" applyFont="1" applyBorder="1" applyAlignment="1">
      <alignment horizontal="left" vertical="center"/>
    </xf>
    <xf numFmtId="0" fontId="6" fillId="0" borderId="45" xfId="14"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45" xfId="0" applyFont="1" applyBorder="1" applyAlignment="1">
      <alignment horizontal="left" vertical="center" wrapText="1"/>
    </xf>
    <xf numFmtId="0" fontId="6" fillId="0" borderId="1" xfId="0" applyFont="1" applyBorder="1" applyAlignment="1">
      <alignment horizontal="left" vertical="center" wrapText="1"/>
    </xf>
    <xf numFmtId="0" fontId="6" fillId="0" borderId="44" xfId="0" applyFont="1" applyBorder="1" applyAlignment="1">
      <alignment horizontal="left" vertical="center" wrapText="1"/>
    </xf>
    <xf numFmtId="0" fontId="98" fillId="0" borderId="1" xfId="0" applyFont="1" applyBorder="1" applyAlignment="1">
      <alignment horizontal="left" vertical="center" wrapText="1"/>
    </xf>
    <xf numFmtId="0" fontId="99" fillId="0" borderId="44" xfId="0" applyFont="1" applyBorder="1" applyAlignment="1">
      <alignment horizontal="left" vertical="center" wrapText="1"/>
    </xf>
    <xf numFmtId="0" fontId="6" fillId="0" borderId="46" xfId="0" applyFont="1" applyBorder="1" applyAlignment="1">
      <alignment horizontal="left" vertical="center" wrapText="1"/>
    </xf>
    <xf numFmtId="0" fontId="84" fillId="0" borderId="45" xfId="0" applyFont="1" applyBorder="1" applyAlignment="1">
      <alignment horizontal="left" vertical="center" wrapText="1"/>
    </xf>
    <xf numFmtId="0" fontId="98" fillId="0" borderId="44" xfId="0" applyFont="1" applyBorder="1" applyAlignment="1">
      <alignment horizontal="left" vertical="center" wrapText="1"/>
    </xf>
    <xf numFmtId="0" fontId="84" fillId="0" borderId="1" xfId="0" applyFont="1" applyBorder="1" applyAlignment="1">
      <alignment horizontal="left" vertical="center" wrapText="1"/>
    </xf>
    <xf numFmtId="0" fontId="6" fillId="0" borderId="50" xfId="0" applyFont="1" applyBorder="1" applyAlignment="1">
      <alignment horizontal="left" vertical="center" wrapText="1"/>
    </xf>
    <xf numFmtId="0" fontId="84" fillId="0" borderId="44" xfId="0" applyFont="1" applyBorder="1" applyAlignment="1">
      <alignment horizontal="left" vertical="center" wrapText="1"/>
    </xf>
    <xf numFmtId="0" fontId="84" fillId="0" borderId="46" xfId="0" applyFont="1" applyBorder="1" applyAlignment="1">
      <alignment horizontal="left" vertical="center" wrapText="1"/>
    </xf>
    <xf numFmtId="0" fontId="84" fillId="0" borderId="44" xfId="4" applyFont="1" applyBorder="1" applyAlignment="1">
      <alignment horizontal="left" vertical="center" wrapText="1"/>
    </xf>
    <xf numFmtId="0" fontId="84" fillId="0" borderId="1" xfId="4" applyFont="1" applyBorder="1" applyAlignment="1">
      <alignment horizontal="left" vertical="center" wrapText="1"/>
    </xf>
    <xf numFmtId="0" fontId="84" fillId="0" borderId="1" xfId="0" applyFont="1" applyBorder="1" applyAlignment="1">
      <alignment horizontal="left" vertical="center"/>
    </xf>
    <xf numFmtId="0" fontId="6" fillId="0" borderId="1" xfId="0" applyFont="1" applyBorder="1" applyAlignment="1">
      <alignment horizontal="left" vertical="center"/>
    </xf>
    <xf numFmtId="0" fontId="6" fillId="0" borderId="46" xfId="0" applyFont="1" applyBorder="1" applyAlignment="1">
      <alignment horizontal="left" vertical="center"/>
    </xf>
    <xf numFmtId="0" fontId="9" fillId="0" borderId="1" xfId="0" applyFont="1" applyBorder="1" applyAlignment="1">
      <alignment horizontal="left" vertical="center"/>
    </xf>
    <xf numFmtId="0" fontId="9" fillId="0" borderId="44" xfId="0" applyFont="1" applyBorder="1" applyAlignment="1">
      <alignment horizontal="left" vertical="center"/>
    </xf>
    <xf numFmtId="0" fontId="84" fillId="0" borderId="44" xfId="0" applyFont="1" applyBorder="1" applyAlignment="1">
      <alignment horizontal="left" vertical="center"/>
    </xf>
    <xf numFmtId="0" fontId="84" fillId="0" borderId="46" xfId="0" applyFont="1" applyBorder="1" applyAlignment="1">
      <alignment horizontal="left" vertical="center"/>
    </xf>
    <xf numFmtId="0" fontId="6" fillId="0" borderId="44" xfId="0" applyFont="1" applyBorder="1" applyAlignment="1">
      <alignment horizontal="left" vertical="center"/>
    </xf>
    <xf numFmtId="0" fontId="11" fillId="0" borderId="1" xfId="0" applyFont="1" applyBorder="1" applyAlignment="1">
      <alignment horizontal="left" vertical="center" wrapText="1"/>
    </xf>
    <xf numFmtId="0" fontId="6" fillId="0" borderId="1" xfId="14" applyFont="1" applyBorder="1" applyAlignment="1">
      <alignment horizontal="left" vertical="center"/>
    </xf>
    <xf numFmtId="0" fontId="9" fillId="0" borderId="1" xfId="14" applyFont="1" applyBorder="1" applyAlignment="1">
      <alignment horizontal="left" vertical="center"/>
    </xf>
    <xf numFmtId="0" fontId="6" fillId="0" borderId="44" xfId="14" applyFont="1" applyBorder="1" applyAlignment="1">
      <alignment horizontal="left" vertical="center"/>
    </xf>
    <xf numFmtId="0" fontId="6" fillId="0" borderId="1" xfId="14" applyFont="1" applyBorder="1" applyAlignment="1">
      <alignment horizontal="left" vertical="center" wrapText="1"/>
    </xf>
    <xf numFmtId="0" fontId="6" fillId="0" borderId="46" xfId="14" applyFont="1" applyBorder="1" applyAlignment="1">
      <alignment horizontal="left" vertical="center"/>
    </xf>
    <xf numFmtId="0" fontId="84" fillId="0" borderId="44" xfId="4" applyFont="1" applyBorder="1" applyAlignment="1">
      <alignment horizontal="left" vertical="center"/>
    </xf>
    <xf numFmtId="0" fontId="84" fillId="0" borderId="46" xfId="4" applyFont="1" applyBorder="1" applyAlignment="1">
      <alignment horizontal="left" vertical="center"/>
    </xf>
    <xf numFmtId="0" fontId="84" fillId="0" borderId="1" xfId="4" applyFont="1" applyBorder="1" applyAlignment="1">
      <alignment horizontal="left" vertical="center"/>
    </xf>
    <xf numFmtId="0" fontId="84" fillId="0" borderId="36" xfId="4" applyFont="1" applyBorder="1" applyAlignment="1">
      <alignment horizontal="left" vertical="center"/>
    </xf>
    <xf numFmtId="0" fontId="6" fillId="0" borderId="50" xfId="14" applyFont="1" applyBorder="1" applyAlignment="1">
      <alignment horizontal="left" vertical="center"/>
    </xf>
    <xf numFmtId="0" fontId="6" fillId="0" borderId="0" xfId="0" applyFont="1" applyBorder="1" applyAlignment="1">
      <alignment horizontal="left" vertical="center"/>
    </xf>
    <xf numFmtId="0" fontId="6" fillId="0" borderId="0" xfId="14" applyFont="1" applyBorder="1" applyAlignment="1">
      <alignment horizontal="left" vertical="center"/>
    </xf>
    <xf numFmtId="0" fontId="84" fillId="0" borderId="0" xfId="0" applyFont="1" applyBorder="1" applyAlignment="1">
      <alignment horizontal="left" vertical="center"/>
    </xf>
    <xf numFmtId="0" fontId="84" fillId="0" borderId="52" xfId="4" applyFont="1" applyBorder="1" applyAlignment="1">
      <alignment horizontal="left" vertical="center"/>
    </xf>
    <xf numFmtId="0" fontId="6" fillId="0" borderId="52" xfId="0" applyFont="1" applyBorder="1" applyAlignment="1">
      <alignment horizontal="left" vertical="center"/>
    </xf>
    <xf numFmtId="0" fontId="84" fillId="0" borderId="45" xfId="0" applyFont="1" applyBorder="1" applyAlignment="1">
      <alignment horizontal="left" vertical="center"/>
    </xf>
    <xf numFmtId="0" fontId="84" fillId="0" borderId="45" xfId="4" applyFont="1" applyBorder="1" applyAlignment="1">
      <alignment horizontal="left" vertical="center"/>
    </xf>
    <xf numFmtId="0" fontId="6" fillId="0" borderId="0" xfId="0" applyFont="1" applyBorder="1" applyAlignment="1">
      <alignment horizontal="left" vertical="center" wrapText="1"/>
    </xf>
    <xf numFmtId="0" fontId="84" fillId="0" borderId="0" xfId="4" applyFont="1" applyBorder="1" applyAlignment="1">
      <alignment horizontal="left" vertical="center"/>
    </xf>
    <xf numFmtId="0" fontId="6" fillId="3" borderId="1" xfId="0" applyFont="1" applyFill="1" applyBorder="1" applyAlignment="1">
      <alignment horizontal="left" vertical="center" wrapText="1"/>
    </xf>
    <xf numFmtId="0" fontId="100" fillId="0" borderId="1" xfId="0" applyFont="1" applyBorder="1" applyAlignment="1">
      <alignment horizontal="left" vertical="center"/>
    </xf>
    <xf numFmtId="0" fontId="6" fillId="0" borderId="51" xfId="0" applyFont="1" applyBorder="1" applyAlignment="1">
      <alignment horizontal="left" vertical="center"/>
    </xf>
    <xf numFmtId="0" fontId="6" fillId="0" borderId="53" xfId="0" applyFont="1" applyBorder="1" applyAlignment="1">
      <alignment horizontal="left" vertical="center"/>
    </xf>
    <xf numFmtId="0" fontId="6" fillId="0" borderId="0" xfId="14" applyFont="1" applyBorder="1" applyAlignment="1">
      <alignment horizontal="left" vertical="center" wrapText="1"/>
    </xf>
    <xf numFmtId="0" fontId="6" fillId="3" borderId="44" xfId="0" applyFont="1" applyFill="1" applyBorder="1" applyAlignment="1">
      <alignment horizontal="left" vertical="center" wrapText="1"/>
    </xf>
    <xf numFmtId="0" fontId="6" fillId="0" borderId="49" xfId="0" applyFont="1" applyBorder="1" applyAlignment="1">
      <alignment horizontal="left" vertical="center" wrapText="1"/>
    </xf>
    <xf numFmtId="0" fontId="6" fillId="0" borderId="53" xfId="14" applyFont="1" applyBorder="1" applyAlignment="1">
      <alignment horizontal="left" vertical="center" wrapText="1"/>
    </xf>
    <xf numFmtId="0" fontId="6" fillId="0" borderId="52" xfId="0" applyFont="1" applyBorder="1" applyAlignment="1">
      <alignment horizontal="left" vertical="center" wrapText="1"/>
    </xf>
    <xf numFmtId="0" fontId="84" fillId="0" borderId="0" xfId="0" applyFont="1" applyBorder="1" applyAlignment="1">
      <alignment horizontal="left" vertical="center" wrapText="1"/>
    </xf>
    <xf numFmtId="0" fontId="84" fillId="0" borderId="47" xfId="4" applyFont="1" applyBorder="1" applyAlignment="1">
      <alignment horizontal="left" vertical="center"/>
    </xf>
    <xf numFmtId="1" fontId="6" fillId="0" borderId="45" xfId="0" applyNumberFormat="1" applyFont="1" applyBorder="1" applyAlignment="1">
      <alignment horizontal="left" vertical="center"/>
    </xf>
    <xf numFmtId="0" fontId="6" fillId="0" borderId="44" xfId="4" applyFont="1" applyBorder="1" applyAlignment="1">
      <alignment horizontal="left" vertical="center"/>
    </xf>
    <xf numFmtId="0" fontId="6" fillId="0" borderId="1" xfId="4" applyFont="1" applyBorder="1" applyAlignment="1">
      <alignment horizontal="left" vertical="center"/>
    </xf>
    <xf numFmtId="0" fontId="6" fillId="0" borderId="52" xfId="4" applyFont="1" applyBorder="1" applyAlignment="1">
      <alignment horizontal="left" vertical="center"/>
    </xf>
    <xf numFmtId="0" fontId="84" fillId="0" borderId="1" xfId="14" applyFont="1" applyBorder="1" applyAlignment="1">
      <alignment horizontal="left" vertical="center" wrapText="1"/>
    </xf>
    <xf numFmtId="0" fontId="35" fillId="0" borderId="44" xfId="14" applyFont="1" applyBorder="1" applyAlignment="1">
      <alignment horizontal="left" vertical="center"/>
    </xf>
    <xf numFmtId="0" fontId="35" fillId="0" borderId="44" xfId="14" applyFont="1" applyBorder="1" applyAlignment="1">
      <alignment horizontal="left" vertical="center" wrapText="1"/>
    </xf>
    <xf numFmtId="0" fontId="35" fillId="0" borderId="1" xfId="14" applyFont="1" applyBorder="1" applyAlignment="1">
      <alignment horizontal="left" vertical="center" wrapText="1"/>
    </xf>
    <xf numFmtId="0" fontId="35" fillId="0" borderId="1" xfId="14" applyFont="1" applyBorder="1" applyAlignment="1">
      <alignment horizontal="left" vertical="center"/>
    </xf>
    <xf numFmtId="0" fontId="6" fillId="0" borderId="44" xfId="4" applyFont="1" applyBorder="1" applyAlignment="1">
      <alignment horizontal="left" vertical="center" wrapText="1"/>
    </xf>
    <xf numFmtId="0" fontId="6" fillId="0" borderId="46" xfId="4" applyFont="1" applyBorder="1" applyAlignment="1">
      <alignment horizontal="left" vertical="center"/>
    </xf>
    <xf numFmtId="0" fontId="6" fillId="0" borderId="53" xfId="4" applyFont="1" applyBorder="1" applyAlignment="1">
      <alignment horizontal="left" vertical="center"/>
    </xf>
    <xf numFmtId="0" fontId="6" fillId="0" borderId="45" xfId="4" applyFont="1" applyBorder="1" applyAlignment="1">
      <alignment horizontal="left" vertical="center"/>
    </xf>
    <xf numFmtId="0" fontId="6" fillId="0" borderId="49" xfId="4" applyFont="1" applyBorder="1" applyAlignment="1">
      <alignment horizontal="left" vertical="center"/>
    </xf>
    <xf numFmtId="1" fontId="35" fillId="0" borderId="45" xfId="14" applyNumberFormat="1" applyFont="1" applyBorder="1" applyAlignment="1">
      <alignment horizontal="left" vertical="center" wrapText="1"/>
    </xf>
    <xf numFmtId="1" fontId="35" fillId="0" borderId="46" xfId="14" applyNumberFormat="1" applyFont="1" applyBorder="1" applyAlignment="1">
      <alignment horizontal="left" vertical="center" wrapText="1"/>
    </xf>
    <xf numFmtId="1" fontId="35" fillId="0" borderId="1" xfId="14" applyNumberFormat="1" applyFont="1" applyBorder="1" applyAlignment="1">
      <alignment horizontal="left" vertical="center" wrapText="1"/>
    </xf>
    <xf numFmtId="0" fontId="6" fillId="0" borderId="0" xfId="4" applyFont="1" applyBorder="1" applyAlignment="1">
      <alignment horizontal="left" vertical="center"/>
    </xf>
    <xf numFmtId="0" fontId="35" fillId="0" borderId="0" xfId="14" applyFont="1" applyBorder="1" applyAlignment="1">
      <alignment horizontal="left" vertical="center"/>
    </xf>
    <xf numFmtId="0" fontId="98" fillId="0" borderId="0" xfId="0" applyFont="1" applyBorder="1" applyAlignment="1">
      <alignment horizontal="left" vertical="center" wrapText="1"/>
    </xf>
    <xf numFmtId="0" fontId="35" fillId="0" borderId="46" xfId="14" applyFont="1" applyBorder="1" applyAlignment="1">
      <alignment horizontal="left" vertical="center"/>
    </xf>
    <xf numFmtId="0" fontId="6" fillId="0" borderId="45" xfId="4" applyFont="1" applyBorder="1" applyAlignment="1">
      <alignment horizontal="left" vertical="center" wrapText="1"/>
    </xf>
    <xf numFmtId="0" fontId="88" fillId="31" borderId="43" xfId="0" applyFont="1" applyFill="1" applyBorder="1" applyAlignment="1">
      <alignment horizontal="center" vertical="center"/>
    </xf>
    <xf numFmtId="0" fontId="90" fillId="0" borderId="42" xfId="0" applyFont="1" applyBorder="1" applyAlignment="1">
      <alignment horizontal="center" vertical="center"/>
    </xf>
    <xf numFmtId="0" fontId="0" fillId="0" borderId="0" xfId="0"/>
    <xf numFmtId="0" fontId="92" fillId="0" borderId="37" xfId="0" applyFont="1" applyBorder="1" applyAlignment="1">
      <alignment horizontal="center" vertical="center"/>
    </xf>
    <xf numFmtId="0" fontId="92" fillId="0" borderId="42" xfId="0" applyFont="1" applyBorder="1" applyAlignment="1">
      <alignment horizontal="center" vertical="center"/>
    </xf>
    <xf numFmtId="0" fontId="92" fillId="0" borderId="43" xfId="0" applyFont="1" applyBorder="1" applyAlignment="1">
      <alignment horizontal="center" vertical="center"/>
    </xf>
    <xf numFmtId="0" fontId="92" fillId="0" borderId="39" xfId="0" applyFont="1" applyBorder="1" applyAlignment="1">
      <alignment horizontal="center" vertical="center"/>
    </xf>
    <xf numFmtId="0" fontId="93" fillId="0" borderId="42" xfId="0" applyFont="1" applyBorder="1" applyAlignment="1">
      <alignment horizontal="center" vertical="center"/>
    </xf>
    <xf numFmtId="170" fontId="103" fillId="0" borderId="37" xfId="60" applyNumberFormat="1" applyFont="1" applyBorder="1" applyAlignment="1">
      <alignment horizontal="center" vertical="center"/>
    </xf>
    <xf numFmtId="170" fontId="103" fillId="0" borderId="38" xfId="60" applyNumberFormat="1" applyFont="1" applyBorder="1" applyAlignment="1">
      <alignment horizontal="center" vertical="center"/>
    </xf>
    <xf numFmtId="1" fontId="103" fillId="0" borderId="38" xfId="60" applyNumberFormat="1" applyFont="1" applyBorder="1" applyAlignment="1">
      <alignment horizontal="center" vertical="center"/>
    </xf>
    <xf numFmtId="170" fontId="92" fillId="0" borderId="38" xfId="0" applyNumberFormat="1" applyFont="1" applyBorder="1" applyAlignment="1">
      <alignment horizontal="center" vertical="center" wrapText="1"/>
    </xf>
    <xf numFmtId="170" fontId="92" fillId="3" borderId="38" xfId="0" applyNumberFormat="1" applyFont="1" applyFill="1" applyBorder="1" applyAlignment="1">
      <alignment horizontal="center" vertical="center" wrapText="1"/>
    </xf>
    <xf numFmtId="170" fontId="92" fillId="3" borderId="42" xfId="0" applyNumberFormat="1" applyFont="1" applyFill="1" applyBorder="1" applyAlignment="1">
      <alignment horizontal="center" vertical="center" wrapText="1"/>
    </xf>
    <xf numFmtId="1" fontId="103" fillId="0" borderId="37" xfId="0" applyNumberFormat="1" applyFont="1" applyBorder="1" applyAlignment="1">
      <alignment horizontal="center" vertical="center"/>
    </xf>
    <xf numFmtId="1" fontId="103" fillId="0" borderId="38" xfId="0" applyNumberFormat="1" applyFont="1" applyBorder="1" applyAlignment="1">
      <alignment horizontal="center" vertical="center"/>
    </xf>
    <xf numFmtId="1" fontId="92" fillId="0" borderId="39" xfId="0" applyNumberFormat="1" applyFont="1" applyBorder="1" applyAlignment="1">
      <alignment horizontal="center" vertical="center"/>
    </xf>
    <xf numFmtId="0" fontId="92" fillId="0" borderId="40" xfId="0" applyFont="1" applyBorder="1" applyAlignment="1">
      <alignment horizontal="center" vertical="center"/>
    </xf>
    <xf numFmtId="0" fontId="91" fillId="0" borderId="40" xfId="0" applyFont="1" applyBorder="1" applyAlignment="1">
      <alignment horizontal="center" vertical="center"/>
    </xf>
    <xf numFmtId="0" fontId="93" fillId="0" borderId="37" xfId="0" applyFont="1" applyBorder="1" applyAlignment="1">
      <alignment horizontal="center" vertical="center"/>
    </xf>
    <xf numFmtId="0" fontId="95" fillId="4" borderId="42" xfId="0" applyFont="1" applyFill="1" applyBorder="1" applyAlignment="1">
      <alignment horizontal="center" vertical="center" wrapText="1"/>
    </xf>
    <xf numFmtId="0" fontId="95" fillId="4" borderId="39" xfId="0" applyFont="1" applyFill="1" applyBorder="1" applyAlignment="1">
      <alignment horizontal="center" vertical="center"/>
    </xf>
    <xf numFmtId="0" fontId="93" fillId="0" borderId="43" xfId="0" applyFont="1" applyBorder="1" applyAlignment="1">
      <alignment horizontal="center" vertical="center"/>
    </xf>
    <xf numFmtId="0" fontId="12" fillId="4" borderId="0" xfId="0" applyFont="1" applyFill="1" applyAlignment="1">
      <alignment horizontal="center" vertical="center"/>
    </xf>
    <xf numFmtId="0" fontId="12" fillId="4" borderId="0" xfId="0" applyFont="1" applyFill="1" applyBorder="1" applyAlignment="1" applyProtection="1">
      <alignment horizontal="center" vertical="center" wrapText="1"/>
      <protection hidden="1"/>
    </xf>
    <xf numFmtId="0" fontId="6" fillId="0" borderId="1" xfId="0" applyFont="1" applyBorder="1"/>
    <xf numFmtId="0" fontId="6" fillId="0" borderId="1" xfId="14" applyFont="1" applyBorder="1" applyAlignment="1">
      <alignment vertical="center"/>
    </xf>
    <xf numFmtId="2" fontId="86" fillId="4" borderId="0" xfId="59" applyNumberFormat="1" applyFont="1" applyFill="1" applyAlignment="1" applyProtection="1">
      <alignment horizontal="center" vertical="center"/>
      <protection hidden="1"/>
    </xf>
    <xf numFmtId="0" fontId="133" fillId="0" borderId="1" xfId="0" applyFont="1" applyBorder="1"/>
    <xf numFmtId="0" fontId="1" fillId="4" borderId="1" xfId="0" applyFont="1" applyFill="1" applyBorder="1" applyAlignment="1">
      <alignment horizontal="center" vertical="center"/>
    </xf>
    <xf numFmtId="168" fontId="17"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4" borderId="1" xfId="0" applyFont="1" applyFill="1" applyBorder="1" applyAlignment="1">
      <alignment horizontal="center" vertical="center"/>
    </xf>
    <xf numFmtId="168" fontId="17" fillId="0" borderId="0" xfId="0" applyNumberFormat="1" applyFont="1" applyAlignment="1" applyProtection="1">
      <alignment horizontal="center" vertical="center"/>
      <protection hidden="1"/>
    </xf>
    <xf numFmtId="1" fontId="90" fillId="0" borderId="38" xfId="0" applyNumberFormat="1" applyFont="1" applyBorder="1" applyAlignment="1">
      <alignment horizontal="center" vertical="center"/>
    </xf>
    <xf numFmtId="0" fontId="1" fillId="4" borderId="0" xfId="0" applyFont="1" applyFill="1" applyBorder="1" applyAlignment="1">
      <alignment horizontal="center" vertical="center"/>
    </xf>
    <xf numFmtId="168" fontId="17" fillId="0" borderId="0" xfId="0" applyNumberFormat="1"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4" borderId="0" xfId="0" applyFont="1" applyFill="1" applyBorder="1" applyAlignment="1">
      <alignment horizontal="center" vertical="center"/>
    </xf>
    <xf numFmtId="0" fontId="102" fillId="0" borderId="0" xfId="63">
      <alignment vertical="center"/>
    </xf>
    <xf numFmtId="0" fontId="102" fillId="0" borderId="0" xfId="63" applyAlignment="1">
      <alignment horizontal="center" vertical="center"/>
    </xf>
    <xf numFmtId="0" fontId="138" fillId="0" borderId="0" xfId="63" applyFont="1">
      <alignment vertical="center"/>
    </xf>
    <xf numFmtId="0" fontId="93" fillId="0" borderId="71" xfId="63" applyFont="1" applyBorder="1" applyAlignment="1">
      <alignment horizontal="center" vertical="center"/>
    </xf>
    <xf numFmtId="0" fontId="93" fillId="0" borderId="72" xfId="63" applyFont="1" applyBorder="1" applyAlignment="1">
      <alignment horizontal="center" vertical="center"/>
    </xf>
    <xf numFmtId="0" fontId="93" fillId="0" borderId="39" xfId="63" applyFont="1" applyBorder="1" applyAlignment="1">
      <alignment horizontal="center" vertical="center"/>
    </xf>
    <xf numFmtId="1" fontId="92" fillId="0" borderId="39" xfId="63" applyNumberFormat="1" applyFont="1" applyBorder="1" applyAlignment="1">
      <alignment horizontal="center" vertical="center"/>
    </xf>
    <xf numFmtId="0" fontId="92" fillId="0" borderId="39" xfId="63" applyFont="1" applyBorder="1" applyAlignment="1">
      <alignment horizontal="center" vertical="center"/>
    </xf>
    <xf numFmtId="0" fontId="140" fillId="0" borderId="73" xfId="63" applyFont="1" applyBorder="1" applyAlignment="1">
      <alignment horizontal="center" vertical="center"/>
    </xf>
    <xf numFmtId="0" fontId="93" fillId="0" borderId="74" xfId="63" applyFont="1" applyBorder="1" applyAlignment="1">
      <alignment horizontal="center" vertical="center"/>
    </xf>
    <xf numFmtId="0" fontId="93" fillId="0" borderId="41" xfId="63" applyFont="1" applyBorder="1" applyAlignment="1">
      <alignment horizontal="center" vertical="center"/>
    </xf>
    <xf numFmtId="0" fontId="93" fillId="0" borderId="38" xfId="63" applyFont="1" applyBorder="1" applyAlignment="1">
      <alignment horizontal="center" vertical="center"/>
    </xf>
    <xf numFmtId="1" fontId="92" fillId="0" borderId="38" xfId="63" applyNumberFormat="1" applyFont="1" applyBorder="1" applyAlignment="1">
      <alignment horizontal="center" vertical="center"/>
    </xf>
    <xf numFmtId="0" fontId="92" fillId="0" borderId="38" xfId="63" applyFont="1" applyBorder="1" applyAlignment="1">
      <alignment horizontal="center" vertical="center"/>
    </xf>
    <xf numFmtId="1" fontId="96" fillId="0" borderId="38" xfId="63" applyNumberFormat="1" applyFont="1" applyBorder="1" applyAlignment="1">
      <alignment horizontal="center" vertical="center"/>
    </xf>
    <xf numFmtId="0" fontId="140" fillId="0" borderId="75" xfId="63" applyFont="1" applyBorder="1" applyAlignment="1">
      <alignment horizontal="center" vertical="center"/>
    </xf>
    <xf numFmtId="1" fontId="92" fillId="4" borderId="38" xfId="63" applyNumberFormat="1" applyFont="1" applyFill="1" applyBorder="1" applyAlignment="1">
      <alignment horizontal="center" vertical="center"/>
    </xf>
    <xf numFmtId="0" fontId="93" fillId="0" borderId="78" xfId="63" applyFont="1" applyBorder="1" applyAlignment="1">
      <alignment horizontal="center" vertical="center"/>
    </xf>
    <xf numFmtId="1" fontId="89" fillId="0" borderId="38" xfId="63" applyNumberFormat="1" applyFont="1" applyBorder="1" applyAlignment="1">
      <alignment horizontal="center" vertical="center"/>
    </xf>
    <xf numFmtId="1" fontId="93" fillId="0" borderId="38" xfId="63" applyNumberFormat="1" applyFont="1" applyBorder="1" applyAlignment="1">
      <alignment horizontal="center" vertical="center"/>
    </xf>
    <xf numFmtId="0" fontId="89" fillId="0" borderId="38" xfId="63" applyFont="1" applyBorder="1" applyAlignment="1">
      <alignment horizontal="center" vertical="center"/>
    </xf>
    <xf numFmtId="1" fontId="89" fillId="4" borderId="38" xfId="63" applyNumberFormat="1" applyFont="1" applyFill="1" applyBorder="1" applyAlignment="1">
      <alignment horizontal="center" vertical="center"/>
    </xf>
    <xf numFmtId="0" fontId="137" fillId="0" borderId="0" xfId="63" applyFont="1">
      <alignment vertical="center"/>
    </xf>
    <xf numFmtId="0" fontId="88" fillId="31" borderId="79" xfId="63" applyFont="1" applyFill="1" applyBorder="1" applyAlignment="1">
      <alignment horizontal="center" vertical="center"/>
    </xf>
    <xf numFmtId="0" fontId="88" fillId="31" borderId="37" xfId="63" applyFont="1" applyFill="1" applyBorder="1" applyAlignment="1">
      <alignment horizontal="center" vertical="center"/>
    </xf>
    <xf numFmtId="0" fontId="88" fillId="31" borderId="80" xfId="63" applyFont="1" applyFill="1" applyBorder="1" applyAlignment="1">
      <alignment horizontal="center" vertical="center"/>
    </xf>
    <xf numFmtId="0" fontId="141" fillId="0" borderId="0" xfId="63" applyFont="1">
      <alignment vertical="center"/>
    </xf>
    <xf numFmtId="0" fontId="142" fillId="0" borderId="0" xfId="64" applyFont="1" applyAlignment="1">
      <alignment horizontal="center" vertical="center" wrapText="1"/>
    </xf>
    <xf numFmtId="0" fontId="143" fillId="0" borderId="0" xfId="63" applyFont="1" applyAlignment="1">
      <alignment horizontal="center" vertical="center"/>
    </xf>
    <xf numFmtId="15" fontId="145" fillId="0" borderId="0" xfId="63" applyNumberFormat="1" applyFont="1" applyAlignment="1">
      <alignment horizontal="center" vertical="center"/>
    </xf>
    <xf numFmtId="0" fontId="143" fillId="0" borderId="0" xfId="63" applyFont="1">
      <alignment vertical="center"/>
    </xf>
    <xf numFmtId="0" fontId="93" fillId="0" borderId="67" xfId="63" applyFont="1" applyBorder="1" applyAlignment="1">
      <alignment vertical="center" wrapText="1"/>
    </xf>
    <xf numFmtId="0" fontId="93" fillId="0" borderId="0" xfId="63" applyFont="1" applyAlignment="1">
      <alignment vertical="center" wrapText="1"/>
    </xf>
    <xf numFmtId="0" fontId="146" fillId="0" borderId="68" xfId="63" applyFont="1" applyBorder="1">
      <alignment vertical="center"/>
    </xf>
    <xf numFmtId="0" fontId="92" fillId="0" borderId="67" xfId="63" applyFont="1" applyBorder="1" applyAlignment="1">
      <alignment vertical="center" wrapText="1"/>
    </xf>
    <xf numFmtId="0" fontId="92" fillId="0" borderId="0" xfId="63" applyFont="1" applyAlignment="1">
      <alignment vertical="center" wrapText="1"/>
    </xf>
    <xf numFmtId="0" fontId="147" fillId="0" borderId="68" xfId="63" applyFont="1" applyBorder="1">
      <alignment vertical="center"/>
    </xf>
    <xf numFmtId="0" fontId="93" fillId="0" borderId="82" xfId="63" applyFont="1" applyBorder="1" applyAlignment="1">
      <alignment vertical="center" wrapText="1"/>
    </xf>
    <xf numFmtId="0" fontId="93" fillId="0" borderId="83" xfId="63" applyFont="1" applyBorder="1" applyAlignment="1">
      <alignment vertical="center" wrapText="1"/>
    </xf>
    <xf numFmtId="0" fontId="148" fillId="0" borderId="68" xfId="63" applyFont="1" applyBorder="1">
      <alignment vertical="center"/>
    </xf>
    <xf numFmtId="0" fontId="95" fillId="4" borderId="84" xfId="63" applyFont="1" applyFill="1" applyBorder="1" applyAlignment="1">
      <alignment horizontal="center" vertical="center"/>
    </xf>
    <xf numFmtId="0" fontId="95" fillId="4" borderId="39" xfId="63" applyFont="1" applyFill="1" applyBorder="1" applyAlignment="1">
      <alignment horizontal="center" vertical="center"/>
    </xf>
    <xf numFmtId="1" fontId="95" fillId="4" borderId="39" xfId="63" applyNumberFormat="1" applyFont="1" applyFill="1" applyBorder="1" applyAlignment="1">
      <alignment horizontal="center" vertical="center"/>
    </xf>
    <xf numFmtId="0" fontId="95" fillId="4" borderId="39" xfId="63" applyFont="1" applyFill="1" applyBorder="1" applyAlignment="1">
      <alignment horizontal="center" vertical="center" wrapText="1"/>
    </xf>
    <xf numFmtId="0" fontId="95" fillId="4" borderId="38" xfId="63" applyFont="1" applyFill="1" applyBorder="1" applyAlignment="1">
      <alignment horizontal="center" vertical="center"/>
    </xf>
    <xf numFmtId="2" fontId="95" fillId="4" borderId="38" xfId="63" applyNumberFormat="1" applyFont="1" applyFill="1" applyBorder="1" applyAlignment="1">
      <alignment horizontal="center" vertical="center"/>
    </xf>
    <xf numFmtId="1" fontId="95" fillId="4" borderId="38" xfId="63" applyNumberFormat="1" applyFont="1" applyFill="1" applyBorder="1" applyAlignment="1">
      <alignment horizontal="center" vertical="center"/>
    </xf>
    <xf numFmtId="0" fontId="95" fillId="0" borderId="38" xfId="63" applyFont="1" applyBorder="1" applyAlignment="1">
      <alignment horizontal="center" vertical="center"/>
    </xf>
    <xf numFmtId="1" fontId="95" fillId="0" borderId="38" xfId="63" applyNumberFormat="1" applyFont="1" applyBorder="1" applyAlignment="1">
      <alignment horizontal="center" vertical="center"/>
    </xf>
    <xf numFmtId="0" fontId="136" fillId="0" borderId="62" xfId="63" applyFont="1" applyBorder="1" applyAlignment="1">
      <alignment horizontal="center" vertical="center"/>
    </xf>
    <xf numFmtId="0" fontId="137" fillId="0" borderId="67" xfId="63" applyFont="1" applyBorder="1" applyAlignment="1">
      <alignment horizontal="center" vertical="center" wrapText="1"/>
    </xf>
    <xf numFmtId="0" fontId="137" fillId="0" borderId="0" xfId="63" applyFont="1" applyAlignment="1">
      <alignment horizontal="center" vertical="center" wrapText="1"/>
    </xf>
    <xf numFmtId="0" fontId="137" fillId="0" borderId="0" xfId="63" applyFont="1" applyAlignment="1">
      <alignment horizontal="center" vertical="center"/>
    </xf>
    <xf numFmtId="0" fontId="137" fillId="0" borderId="68" xfId="63" applyFont="1" applyBorder="1">
      <alignment vertical="center"/>
    </xf>
    <xf numFmtId="0" fontId="149" fillId="35" borderId="59" xfId="63" applyFont="1" applyFill="1" applyBorder="1" applyAlignment="1">
      <alignment horizontal="center" vertical="center"/>
    </xf>
    <xf numFmtId="0" fontId="137" fillId="0" borderId="0" xfId="63" applyFont="1" applyAlignment="1">
      <alignment horizontal="left" vertical="center" wrapText="1"/>
    </xf>
    <xf numFmtId="0" fontId="137" fillId="0" borderId="60" xfId="63" applyFont="1" applyBorder="1" applyAlignment="1">
      <alignment horizontal="center" vertical="center" wrapText="1"/>
    </xf>
    <xf numFmtId="0" fontId="137" fillId="0" borderId="60" xfId="63" applyFont="1" applyBorder="1">
      <alignment vertical="center"/>
    </xf>
    <xf numFmtId="0" fontId="137" fillId="0" borderId="60" xfId="63" applyFont="1" applyBorder="1" applyAlignment="1">
      <alignment horizontal="center" vertical="center"/>
    </xf>
    <xf numFmtId="0" fontId="137" fillId="0" borderId="85" xfId="63" applyFont="1" applyBorder="1" applyAlignment="1">
      <alignment horizontal="center" vertical="center" wrapText="1"/>
    </xf>
    <xf numFmtId="0" fontId="137" fillId="0" borderId="86" xfId="63" applyFont="1" applyBorder="1">
      <alignment vertical="center"/>
    </xf>
    <xf numFmtId="0" fontId="137" fillId="0" borderId="67" xfId="63" applyFont="1" applyBorder="1" applyAlignment="1">
      <alignment horizontal="center" vertical="center"/>
    </xf>
    <xf numFmtId="0" fontId="137" fillId="0" borderId="0" xfId="63" applyFont="1" applyAlignment="1">
      <alignment horizontal="left" vertical="center"/>
    </xf>
    <xf numFmtId="0" fontId="139" fillId="35" borderId="59" xfId="63" applyFont="1" applyFill="1" applyBorder="1" applyAlignment="1">
      <alignment horizontal="center" vertical="center"/>
    </xf>
    <xf numFmtId="0" fontId="139" fillId="0" borderId="59" xfId="63" applyFont="1" applyBorder="1" applyAlignment="1">
      <alignment horizontal="center" vertical="center"/>
    </xf>
    <xf numFmtId="0" fontId="137" fillId="0" borderId="68" xfId="63" applyFont="1" applyBorder="1" applyAlignment="1">
      <alignment horizontal="left" vertical="center"/>
    </xf>
    <xf numFmtId="1" fontId="103" fillId="0" borderId="38" xfId="63" applyNumberFormat="1" applyFont="1" applyBorder="1" applyAlignment="1">
      <alignment horizontal="center" vertical="center"/>
    </xf>
    <xf numFmtId="0" fontId="92" fillId="0" borderId="37" xfId="63" applyFont="1" applyBorder="1" applyAlignment="1">
      <alignment horizontal="center" vertical="center"/>
    </xf>
    <xf numFmtId="1" fontId="103" fillId="0" borderId="37" xfId="63" applyNumberFormat="1" applyFont="1" applyBorder="1" applyAlignment="1">
      <alignment horizontal="center" vertical="center"/>
    </xf>
    <xf numFmtId="0" fontId="92" fillId="0" borderId="43" xfId="63" applyFont="1" applyBorder="1" applyAlignment="1">
      <alignment horizontal="center" vertical="center"/>
    </xf>
    <xf numFmtId="0" fontId="92" fillId="0" borderId="42" xfId="63" applyFont="1" applyBorder="1" applyAlignment="1">
      <alignment horizontal="center" vertical="center"/>
    </xf>
    <xf numFmtId="170" fontId="92" fillId="3" borderId="42" xfId="63" applyNumberFormat="1" applyFont="1" applyFill="1" applyBorder="1" applyAlignment="1">
      <alignment horizontal="center" vertical="center" wrapText="1"/>
    </xf>
    <xf numFmtId="170" fontId="92" fillId="3" borderId="38" xfId="63" applyNumberFormat="1" applyFont="1" applyFill="1" applyBorder="1" applyAlignment="1">
      <alignment horizontal="center" vertical="center" wrapText="1"/>
    </xf>
    <xf numFmtId="170" fontId="92" fillId="0" borderId="38" xfId="63" applyNumberFormat="1" applyFont="1" applyBorder="1" applyAlignment="1">
      <alignment horizontal="center" vertical="center" wrapText="1"/>
    </xf>
    <xf numFmtId="0" fontId="92" fillId="0" borderId="38" xfId="63" applyFont="1" applyBorder="1" applyAlignment="1">
      <alignment horizontal="center" vertical="center" wrapText="1"/>
    </xf>
    <xf numFmtId="0" fontId="88" fillId="31" borderId="92" xfId="63" applyFont="1" applyFill="1" applyBorder="1" applyAlignment="1">
      <alignment horizontal="center" vertical="center"/>
    </xf>
    <xf numFmtId="0" fontId="88" fillId="31" borderId="93" xfId="63" applyFont="1" applyFill="1" applyBorder="1" applyAlignment="1">
      <alignment horizontal="center" vertical="center"/>
    </xf>
    <xf numFmtId="0" fontId="88" fillId="31" borderId="91" xfId="63" applyFont="1" applyFill="1" applyBorder="1" applyAlignment="1">
      <alignment horizontal="center" vertical="center"/>
    </xf>
    <xf numFmtId="0" fontId="146" fillId="0" borderId="0" xfId="63" applyFont="1">
      <alignment vertical="center"/>
    </xf>
    <xf numFmtId="0" fontId="152" fillId="0" borderId="0" xfId="63" applyFont="1">
      <alignment vertical="center"/>
    </xf>
    <xf numFmtId="0" fontId="146" fillId="0" borderId="0" xfId="63" applyFont="1" applyAlignment="1">
      <alignment horizontal="left" vertical="center" wrapText="1"/>
    </xf>
    <xf numFmtId="0" fontId="153" fillId="0" borderId="0" xfId="63" applyFont="1" applyAlignment="1">
      <alignment horizontal="left" vertical="center" wrapText="1"/>
    </xf>
    <xf numFmtId="0" fontId="146" fillId="0" borderId="68" xfId="63" applyFont="1" applyBorder="1" applyAlignment="1">
      <alignment horizontal="left" vertical="center"/>
    </xf>
    <xf numFmtId="0" fontId="155" fillId="0" borderId="0" xfId="63" applyFont="1">
      <alignment vertical="center"/>
    </xf>
    <xf numFmtId="0" fontId="145" fillId="0" borderId="0" xfId="63" applyFont="1">
      <alignment vertical="center"/>
    </xf>
    <xf numFmtId="0" fontId="89" fillId="4" borderId="39" xfId="63" applyFont="1" applyFill="1" applyBorder="1" applyAlignment="1">
      <alignment horizontal="center" vertical="center"/>
    </xf>
    <xf numFmtId="0" fontId="91" fillId="0" borderId="39" xfId="63" applyFont="1" applyBorder="1" applyAlignment="1">
      <alignment horizontal="center" vertical="center"/>
    </xf>
    <xf numFmtId="0" fontId="90" fillId="0" borderId="39" xfId="63" applyFont="1" applyBorder="1" applyAlignment="1">
      <alignment horizontal="center" vertical="center"/>
    </xf>
    <xf numFmtId="0" fontId="89" fillId="4" borderId="38" xfId="63" applyFont="1" applyFill="1" applyBorder="1" applyAlignment="1">
      <alignment horizontal="center" vertical="center"/>
    </xf>
    <xf numFmtId="0" fontId="91" fillId="0" borderId="38" xfId="63" applyFont="1" applyBorder="1" applyAlignment="1">
      <alignment horizontal="center" vertical="center"/>
    </xf>
    <xf numFmtId="0" fontId="90" fillId="0" borderId="38" xfId="63" applyFont="1" applyBorder="1" applyAlignment="1">
      <alignment horizontal="center" vertical="center"/>
    </xf>
    <xf numFmtId="0" fontId="89" fillId="4" borderId="37" xfId="63" applyFont="1" applyFill="1" applyBorder="1" applyAlignment="1">
      <alignment horizontal="center" vertical="center"/>
    </xf>
    <xf numFmtId="0" fontId="91" fillId="0" borderId="37" xfId="63" applyFont="1" applyBorder="1" applyAlignment="1">
      <alignment horizontal="center" vertical="center"/>
    </xf>
    <xf numFmtId="0" fontId="90" fillId="0" borderId="37" xfId="63" applyFont="1" applyBorder="1" applyAlignment="1">
      <alignment horizontal="center" vertical="center"/>
    </xf>
    <xf numFmtId="0" fontId="89" fillId="0" borderId="0" xfId="63" applyFont="1" applyAlignment="1">
      <alignment horizontal="center" vertical="center"/>
    </xf>
    <xf numFmtId="0" fontId="94" fillId="0" borderId="0" xfId="63" applyFont="1" applyAlignment="1">
      <alignment horizontal="center" vertical="center"/>
    </xf>
    <xf numFmtId="0" fontId="156" fillId="0" borderId="0" xfId="63" applyFont="1" applyAlignment="1">
      <alignment horizontal="center" vertical="center"/>
    </xf>
    <xf numFmtId="0" fontId="97" fillId="0" borderId="38" xfId="63" applyFont="1" applyBorder="1" applyAlignment="1">
      <alignment horizontal="center" vertical="center"/>
    </xf>
    <xf numFmtId="0" fontId="90" fillId="0" borderId="38" xfId="63" applyFont="1" applyBorder="1" applyAlignment="1">
      <alignment horizontal="center" vertical="center" wrapText="1"/>
    </xf>
    <xf numFmtId="0" fontId="90" fillId="0" borderId="77" xfId="63" applyFont="1" applyBorder="1" applyAlignment="1">
      <alignment horizontal="center" vertical="center"/>
    </xf>
    <xf numFmtId="0" fontId="90" fillId="0" borderId="78" xfId="63" applyFont="1" applyBorder="1" applyAlignment="1">
      <alignment horizontal="center" vertical="center"/>
    </xf>
    <xf numFmtId="0" fontId="153" fillId="0" borderId="75" xfId="63" applyFont="1" applyBorder="1" applyAlignment="1">
      <alignment horizontal="center" vertical="center"/>
    </xf>
    <xf numFmtId="0" fontId="94" fillId="0" borderId="38" xfId="63" applyFont="1" applyBorder="1" applyAlignment="1">
      <alignment horizontal="center" vertical="center"/>
    </xf>
    <xf numFmtId="0" fontId="94" fillId="0" borderId="37" xfId="63" applyFont="1" applyBorder="1" applyAlignment="1">
      <alignment horizontal="center" vertical="center"/>
    </xf>
    <xf numFmtId="0" fontId="89" fillId="0" borderId="39" xfId="63" applyFont="1" applyBorder="1" applyAlignment="1">
      <alignment horizontal="center" vertical="center"/>
    </xf>
    <xf numFmtId="0" fontId="94" fillId="0" borderId="39" xfId="63" applyFont="1" applyBorder="1" applyAlignment="1">
      <alignment horizontal="center" vertical="center"/>
    </xf>
    <xf numFmtId="0" fontId="89" fillId="0" borderId="78" xfId="63" applyFont="1" applyBorder="1" applyAlignment="1">
      <alignment horizontal="center" vertical="center"/>
    </xf>
    <xf numFmtId="0" fontId="94" fillId="0" borderId="43" xfId="63" applyFont="1" applyBorder="1" applyAlignment="1">
      <alignment horizontal="center" vertical="center"/>
    </xf>
    <xf numFmtId="0" fontId="89" fillId="0" borderId="40" xfId="63" applyFont="1" applyBorder="1" applyAlignment="1">
      <alignment horizontal="center" vertical="center"/>
    </xf>
    <xf numFmtId="0" fontId="94" fillId="0" borderId="1" xfId="63" applyFont="1" applyBorder="1" applyAlignment="1">
      <alignment horizontal="center" vertical="center" wrapText="1"/>
    </xf>
    <xf numFmtId="0" fontId="89" fillId="0" borderId="41" xfId="63" applyFont="1" applyBorder="1" applyAlignment="1">
      <alignment horizontal="center" vertical="center"/>
    </xf>
    <xf numFmtId="0" fontId="94" fillId="0" borderId="42" xfId="63" applyFont="1" applyBorder="1" applyAlignment="1">
      <alignment horizontal="center" vertical="center"/>
    </xf>
    <xf numFmtId="0" fontId="153" fillId="0" borderId="99" xfId="63" applyFont="1" applyBorder="1" applyAlignment="1">
      <alignment horizontal="center" vertical="center"/>
    </xf>
    <xf numFmtId="0" fontId="89" fillId="0" borderId="77" xfId="63" applyFont="1" applyBorder="1" applyAlignment="1">
      <alignment horizontal="center" vertical="center"/>
    </xf>
    <xf numFmtId="0" fontId="157" fillId="0" borderId="75" xfId="63" applyFont="1" applyBorder="1" applyAlignment="1">
      <alignment horizontal="center" vertical="center"/>
    </xf>
    <xf numFmtId="0" fontId="158" fillId="31" borderId="43" xfId="63" applyFont="1" applyFill="1" applyBorder="1" applyAlignment="1">
      <alignment horizontal="center" vertical="center"/>
    </xf>
    <xf numFmtId="0" fontId="149" fillId="31" borderId="37" xfId="63" applyFont="1" applyFill="1" applyBorder="1" applyAlignment="1">
      <alignment horizontal="center" vertical="center"/>
    </xf>
    <xf numFmtId="0" fontId="159" fillId="0" borderId="0" xfId="63" applyFont="1" applyAlignment="1">
      <alignment horizontal="center" vertical="center"/>
    </xf>
    <xf numFmtId="0" fontId="160" fillId="0" borderId="0" xfId="63" applyFont="1" applyAlignment="1">
      <alignment horizontal="center" vertical="center"/>
    </xf>
    <xf numFmtId="0" fontId="89" fillId="34" borderId="38" xfId="0" applyFont="1" applyFill="1" applyBorder="1" applyAlignment="1">
      <alignment horizontal="center" vertical="center"/>
    </xf>
    <xf numFmtId="164" fontId="89" fillId="34" borderId="38" xfId="0" applyNumberFormat="1" applyFont="1" applyFill="1" applyBorder="1" applyAlignment="1">
      <alignment horizontal="center" vertical="center"/>
    </xf>
    <xf numFmtId="0" fontId="93" fillId="34" borderId="38" xfId="0" applyFont="1" applyFill="1" applyBorder="1" applyAlignment="1">
      <alignment horizontal="center" vertical="center"/>
    </xf>
    <xf numFmtId="0" fontId="89" fillId="33" borderId="38" xfId="0" applyFont="1" applyFill="1" applyBorder="1" applyAlignment="1">
      <alignment horizontal="center" vertical="center"/>
    </xf>
    <xf numFmtId="164" fontId="89" fillId="33" borderId="38" xfId="0" applyNumberFormat="1" applyFont="1" applyFill="1" applyBorder="1" applyAlignment="1">
      <alignment horizontal="center" vertical="center"/>
    </xf>
    <xf numFmtId="0" fontId="93" fillId="33" borderId="38" xfId="0" applyFont="1" applyFill="1" applyBorder="1" applyAlignment="1">
      <alignment horizontal="center" vertical="center"/>
    </xf>
    <xf numFmtId="0" fontId="89" fillId="34" borderId="39" xfId="0" applyFont="1" applyFill="1" applyBorder="1" applyAlignment="1">
      <alignment horizontal="center" vertical="center"/>
    </xf>
    <xf numFmtId="164" fontId="89" fillId="34" borderId="39" xfId="0" applyNumberFormat="1" applyFont="1" applyFill="1" applyBorder="1" applyAlignment="1">
      <alignment horizontal="center" vertical="center"/>
    </xf>
    <xf numFmtId="0" fontId="93" fillId="34" borderId="39" xfId="0" applyFont="1" applyFill="1" applyBorder="1" applyAlignment="1">
      <alignment horizontal="center" vertical="center"/>
    </xf>
    <xf numFmtId="0" fontId="89" fillId="0" borderId="42" xfId="0" applyFont="1" applyBorder="1" applyAlignment="1">
      <alignment horizontal="center" vertical="center"/>
    </xf>
    <xf numFmtId="0" fontId="144" fillId="0" borderId="41" xfId="63" applyFont="1" applyBorder="1" applyAlignment="1">
      <alignment horizontal="center" vertical="center"/>
    </xf>
    <xf numFmtId="0" fontId="144" fillId="0" borderId="81" xfId="63" applyFont="1" applyBorder="1" applyAlignment="1">
      <alignment horizontal="center" vertical="center"/>
    </xf>
    <xf numFmtId="0" fontId="144" fillId="0" borderId="40" xfId="63" applyFont="1" applyBorder="1" applyAlignment="1">
      <alignment horizontal="center" vertical="center"/>
    </xf>
    <xf numFmtId="0" fontId="139" fillId="31" borderId="70" xfId="63" applyFont="1" applyFill="1" applyBorder="1" applyAlignment="1">
      <alignment horizontal="center" vertical="center"/>
    </xf>
    <xf numFmtId="0" fontId="139" fillId="31" borderId="59" xfId="63" applyFont="1" applyFill="1" applyBorder="1" applyAlignment="1">
      <alignment horizontal="center" vertical="center"/>
    </xf>
    <xf numFmtId="0" fontId="139" fillId="31" borderId="69" xfId="63" applyFont="1" applyFill="1" applyBorder="1" applyAlignment="1">
      <alignment horizontal="center" vertical="center"/>
    </xf>
    <xf numFmtId="0" fontId="136" fillId="0" borderId="63" xfId="63" applyFont="1" applyBorder="1" applyAlignment="1">
      <alignment horizontal="center" vertical="center"/>
    </xf>
    <xf numFmtId="0" fontId="146" fillId="0" borderId="68" xfId="63" applyFont="1" applyBorder="1" applyAlignment="1">
      <alignment vertical="top" wrapText="1"/>
    </xf>
    <xf numFmtId="0" fontId="146" fillId="0" borderId="0" xfId="63" applyFont="1" applyAlignment="1">
      <alignment vertical="top" wrapText="1"/>
    </xf>
    <xf numFmtId="0" fontId="146" fillId="0" borderId="68" xfId="63" applyFont="1" applyBorder="1" applyAlignment="1">
      <alignment vertical="center" wrapText="1"/>
    </xf>
    <xf numFmtId="0" fontId="146" fillId="0" borderId="0" xfId="63" applyFont="1" applyAlignment="1">
      <alignment vertical="center" wrapText="1"/>
    </xf>
    <xf numFmtId="0" fontId="151" fillId="0" borderId="63" xfId="63" applyFont="1" applyBorder="1" applyAlignment="1">
      <alignment vertical="center"/>
    </xf>
    <xf numFmtId="0" fontId="151" fillId="0" borderId="62" xfId="63" applyFont="1" applyBorder="1" applyAlignment="1">
      <alignment vertical="center"/>
    </xf>
    <xf numFmtId="0" fontId="154" fillId="31" borderId="70" xfId="63" applyFont="1" applyFill="1" applyBorder="1" applyAlignment="1">
      <alignment vertical="center"/>
    </xf>
    <xf numFmtId="0" fontId="154" fillId="31" borderId="59" xfId="63" applyFont="1" applyFill="1" applyBorder="1" applyAlignment="1">
      <alignment vertical="center"/>
    </xf>
    <xf numFmtId="0" fontId="153" fillId="0" borderId="95" xfId="63" applyFont="1" applyBorder="1" applyAlignment="1">
      <alignment vertical="center"/>
    </xf>
    <xf numFmtId="0" fontId="153" fillId="0" borderId="96" xfId="63" applyFont="1" applyBorder="1" applyAlignment="1">
      <alignment vertical="center"/>
    </xf>
    <xf numFmtId="0" fontId="90" fillId="0" borderId="77" xfId="63" applyFont="1" applyBorder="1" applyAlignment="1">
      <alignment vertical="center"/>
    </xf>
    <xf numFmtId="0" fontId="90" fillId="0" borderId="76" xfId="63" applyFont="1" applyBorder="1" applyAlignment="1">
      <alignment vertical="center"/>
    </xf>
    <xf numFmtId="0" fontId="90" fillId="0" borderId="94" xfId="63" applyFont="1" applyBorder="1" applyAlignment="1">
      <alignment vertical="center"/>
    </xf>
    <xf numFmtId="0" fontId="153" fillId="0" borderId="95" xfId="63" applyFont="1" applyBorder="1" applyAlignment="1">
      <alignment vertical="center" wrapText="1"/>
    </xf>
    <xf numFmtId="0" fontId="153" fillId="0" borderId="89" xfId="63" applyFont="1" applyBorder="1" applyAlignment="1">
      <alignment vertical="center" wrapText="1"/>
    </xf>
    <xf numFmtId="0" fontId="153" fillId="0" borderId="87" xfId="63" applyFont="1" applyBorder="1" applyAlignment="1">
      <alignment vertical="center" wrapText="1"/>
    </xf>
    <xf numFmtId="0" fontId="156" fillId="0" borderId="91" xfId="63" applyFont="1" applyBorder="1" applyAlignment="1">
      <alignment vertical="center" wrapText="1"/>
    </xf>
    <xf numFmtId="0" fontId="156" fillId="0" borderId="89" xfId="63" applyFont="1" applyBorder="1" applyAlignment="1">
      <alignment vertical="center" wrapText="1"/>
    </xf>
    <xf numFmtId="0" fontId="156" fillId="0" borderId="87" xfId="63" applyFont="1" applyBorder="1" applyAlignment="1">
      <alignment vertical="center" wrapText="1"/>
    </xf>
    <xf numFmtId="0" fontId="89" fillId="4" borderId="92" xfId="63" applyFont="1" applyFill="1" applyBorder="1" applyAlignment="1">
      <alignment vertical="center"/>
    </xf>
    <xf numFmtId="0" fontId="89" fillId="4" borderId="76" xfId="63" applyFont="1" applyFill="1" applyBorder="1" applyAlignment="1">
      <alignment vertical="center"/>
    </xf>
    <xf numFmtId="0" fontId="89" fillId="4" borderId="94" xfId="63" applyFont="1" applyFill="1" applyBorder="1" applyAlignment="1">
      <alignment vertical="center"/>
    </xf>
    <xf numFmtId="0" fontId="153" fillId="0" borderId="89" xfId="63" applyFont="1" applyBorder="1" applyAlignment="1">
      <alignment vertical="center"/>
    </xf>
    <xf numFmtId="0" fontId="89" fillId="0" borderId="77" xfId="63" applyFont="1" applyBorder="1" applyAlignment="1">
      <alignment vertical="center"/>
    </xf>
    <xf numFmtId="0" fontId="89" fillId="0" borderId="97" xfId="63" applyFont="1" applyBorder="1" applyAlignment="1">
      <alignment vertical="center"/>
    </xf>
    <xf numFmtId="0" fontId="153" fillId="0" borderId="87" xfId="63" applyFont="1" applyBorder="1" applyAlignment="1">
      <alignment vertical="center"/>
    </xf>
    <xf numFmtId="0" fontId="89" fillId="0" borderId="76" xfId="63" applyFont="1" applyBorder="1" applyAlignment="1">
      <alignment vertical="center"/>
    </xf>
    <xf numFmtId="0" fontId="89" fillId="0" borderId="94" xfId="63" applyFont="1" applyBorder="1" applyAlignment="1">
      <alignment vertical="center"/>
    </xf>
    <xf numFmtId="0" fontId="89" fillId="0" borderId="41" xfId="63" applyFont="1" applyBorder="1" applyAlignment="1">
      <alignment vertical="center"/>
    </xf>
    <xf numFmtId="0" fontId="89" fillId="0" borderId="81" xfId="63" applyFont="1" applyBorder="1" applyAlignment="1">
      <alignment vertical="center"/>
    </xf>
    <xf numFmtId="0" fontId="89" fillId="0" borderId="40" xfId="63" applyFont="1" applyBorder="1" applyAlignment="1">
      <alignment vertical="center"/>
    </xf>
    <xf numFmtId="0" fontId="153" fillId="0" borderId="91" xfId="63" applyFont="1" applyBorder="1" applyAlignment="1">
      <alignment vertical="center"/>
    </xf>
    <xf numFmtId="0" fontId="90" fillId="0" borderId="92" xfId="63" applyFont="1" applyBorder="1" applyAlignment="1">
      <alignment vertical="center"/>
    </xf>
    <xf numFmtId="0" fontId="90" fillId="0" borderId="97" xfId="63" applyFont="1" applyBorder="1" applyAlignment="1">
      <alignment vertical="center"/>
    </xf>
    <xf numFmtId="0" fontId="88" fillId="31" borderId="93" xfId="63" applyFont="1" applyFill="1" applyBorder="1" applyAlignment="1">
      <alignment vertical="center"/>
    </xf>
    <xf numFmtId="0" fontId="88" fillId="31" borderId="43" xfId="63" applyFont="1" applyFill="1" applyBorder="1" applyAlignment="1">
      <alignment vertical="center"/>
    </xf>
    <xf numFmtId="0" fontId="88" fillId="31" borderId="92" xfId="63" applyFont="1" applyFill="1" applyBorder="1" applyAlignment="1">
      <alignment vertical="center"/>
    </xf>
    <xf numFmtId="0" fontId="88" fillId="31" borderId="97" xfId="63" applyFont="1" applyFill="1" applyBorder="1" applyAlignment="1">
      <alignment vertical="center"/>
    </xf>
    <xf numFmtId="0" fontId="153" fillId="0" borderId="100" xfId="63" applyFont="1" applyBorder="1" applyAlignment="1">
      <alignment vertical="center"/>
    </xf>
    <xf numFmtId="0" fontId="153" fillId="0" borderId="98" xfId="63" applyFont="1" applyBorder="1" applyAlignment="1">
      <alignment vertical="center"/>
    </xf>
    <xf numFmtId="0" fontId="139" fillId="31" borderId="70" xfId="63" applyFont="1" applyFill="1" applyBorder="1" applyAlignment="1">
      <alignment vertical="center"/>
    </xf>
    <xf numFmtId="0" fontId="139" fillId="31" borderId="59" xfId="63" applyFont="1" applyFill="1" applyBorder="1" applyAlignment="1">
      <alignment vertical="center"/>
    </xf>
    <xf numFmtId="0" fontId="139" fillId="31" borderId="69" xfId="63" applyFont="1" applyFill="1" applyBorder="1" applyAlignment="1">
      <alignment vertical="center"/>
    </xf>
    <xf numFmtId="0" fontId="147" fillId="0" borderId="68" xfId="63" applyFont="1" applyBorder="1" applyAlignment="1">
      <alignment vertical="center"/>
    </xf>
    <xf numFmtId="0" fontId="147" fillId="0" borderId="0" xfId="63" applyFont="1" applyAlignment="1">
      <alignment vertical="center"/>
    </xf>
    <xf numFmtId="0" fontId="147" fillId="0" borderId="67" xfId="63" applyFont="1" applyBorder="1" applyAlignment="1">
      <alignment vertical="center"/>
    </xf>
    <xf numFmtId="0" fontId="147" fillId="0" borderId="68" xfId="63" applyFont="1" applyBorder="1" applyAlignment="1">
      <alignment vertical="center" wrapText="1"/>
    </xf>
    <xf numFmtId="0" fontId="147" fillId="0" borderId="0" xfId="63" applyFont="1" applyAlignment="1">
      <alignment vertical="center" wrapText="1"/>
    </xf>
    <xf numFmtId="0" fontId="147" fillId="0" borderId="67" xfId="63" applyFont="1" applyBorder="1" applyAlignment="1">
      <alignment vertical="center" wrapText="1"/>
    </xf>
    <xf numFmtId="0" fontId="136" fillId="0" borderId="63" xfId="63" applyFont="1" applyBorder="1" applyAlignment="1">
      <alignment vertical="center"/>
    </xf>
    <xf numFmtId="0" fontId="135" fillId="0" borderId="62" xfId="63" applyFont="1" applyBorder="1" applyAlignment="1">
      <alignment vertical="center"/>
    </xf>
    <xf numFmtId="0" fontId="135" fillId="0" borderId="61" xfId="63" applyFont="1" applyBorder="1" applyAlignment="1">
      <alignment vertical="center"/>
    </xf>
    <xf numFmtId="0" fontId="161" fillId="0" borderId="41" xfId="63" applyFont="1" applyBorder="1" applyAlignment="1">
      <alignment vertical="center"/>
    </xf>
    <xf numFmtId="0" fontId="161" fillId="0" borderId="81" xfId="63" applyFont="1" applyBorder="1" applyAlignment="1">
      <alignment vertical="center"/>
    </xf>
    <xf numFmtId="0" fontId="88" fillId="31" borderId="91" xfId="63" applyFont="1" applyFill="1" applyBorder="1" applyAlignment="1">
      <alignment vertical="center"/>
    </xf>
    <xf numFmtId="0" fontId="88" fillId="31" borderId="96" xfId="63" applyFont="1" applyFill="1" applyBorder="1" applyAlignment="1">
      <alignment vertical="center"/>
    </xf>
    <xf numFmtId="0" fontId="102" fillId="0" borderId="0" xfId="63" applyAlignment="1">
      <alignment vertical="center"/>
    </xf>
    <xf numFmtId="0" fontId="144" fillId="0" borderId="41" xfId="63" applyFont="1" applyBorder="1" applyAlignment="1">
      <alignment vertical="center"/>
    </xf>
    <xf numFmtId="0" fontId="144" fillId="0" borderId="81" xfId="63" applyFont="1" applyBorder="1" applyAlignment="1">
      <alignment vertical="center"/>
    </xf>
    <xf numFmtId="0" fontId="144" fillId="0" borderId="40" xfId="63" applyFont="1" applyBorder="1" applyAlignment="1">
      <alignment vertical="center"/>
    </xf>
    <xf numFmtId="0" fontId="140" fillId="0" borderId="75" xfId="63" applyFont="1" applyBorder="1" applyAlignment="1">
      <alignment vertical="center"/>
    </xf>
    <xf numFmtId="0" fontId="140" fillId="0" borderId="73" xfId="63" applyFont="1" applyBorder="1" applyAlignment="1">
      <alignment vertical="center"/>
    </xf>
    <xf numFmtId="0" fontId="95" fillId="4" borderId="78" xfId="63" applyFont="1" applyFill="1" applyBorder="1" applyAlignment="1">
      <alignment vertical="center"/>
    </xf>
    <xf numFmtId="0" fontId="93" fillId="0" borderId="78" xfId="63" applyFont="1" applyBorder="1" applyAlignment="1">
      <alignment vertical="center"/>
    </xf>
    <xf numFmtId="0" fontId="141" fillId="0" borderId="0" xfId="63" applyFont="1" applyAlignment="1">
      <alignment vertical="center"/>
    </xf>
    <xf numFmtId="0" fontId="93" fillId="0" borderId="77" xfId="63" applyFont="1" applyBorder="1" applyAlignment="1">
      <alignment vertical="center"/>
    </xf>
    <xf numFmtId="0" fontId="93" fillId="0" borderId="76" xfId="63" applyFont="1" applyBorder="1" applyAlignment="1">
      <alignment vertical="center"/>
    </xf>
    <xf numFmtId="0" fontId="137" fillId="0" borderId="68" xfId="63" applyFont="1" applyBorder="1" applyAlignment="1">
      <alignment vertical="center" wrapText="1"/>
    </xf>
    <xf numFmtId="0" fontId="137" fillId="0" borderId="0" xfId="63" applyFont="1" applyAlignment="1">
      <alignment vertical="center" wrapText="1"/>
    </xf>
    <xf numFmtId="0" fontId="137" fillId="0" borderId="67" xfId="63" applyFont="1" applyBorder="1" applyAlignment="1">
      <alignment vertical="center" wrapText="1"/>
    </xf>
    <xf numFmtId="0" fontId="137" fillId="0" borderId="66" xfId="63" applyFont="1" applyBorder="1" applyAlignment="1">
      <alignment vertical="center" wrapText="1"/>
    </xf>
    <xf numFmtId="0" fontId="137" fillId="0" borderId="65" xfId="63" applyFont="1" applyBorder="1" applyAlignment="1">
      <alignment vertical="center" wrapText="1"/>
    </xf>
    <xf numFmtId="0" fontId="137" fillId="0" borderId="64" xfId="63" applyFont="1" applyBorder="1" applyAlignment="1">
      <alignment vertical="center" wrapText="1"/>
    </xf>
    <xf numFmtId="0" fontId="92" fillId="0" borderId="79" xfId="63" applyFont="1" applyBorder="1" applyAlignment="1">
      <alignment horizontal="center" vertical="center"/>
    </xf>
    <xf numFmtId="0" fontId="92" fillId="0" borderId="90" xfId="63" applyFont="1" applyBorder="1" applyAlignment="1">
      <alignment horizontal="center" vertical="center"/>
    </xf>
    <xf numFmtId="0" fontId="92" fillId="0" borderId="88" xfId="63" applyFont="1" applyBorder="1" applyAlignment="1">
      <alignment horizontal="center" vertical="center"/>
    </xf>
    <xf numFmtId="0" fontId="88" fillId="31" borderId="79" xfId="63" applyFont="1" applyFill="1" applyBorder="1" applyAlignment="1">
      <alignment horizontal="center" vertical="center" wrapText="1"/>
    </xf>
    <xf numFmtId="1" fontId="102" fillId="0" borderId="0" xfId="63" applyNumberFormat="1">
      <alignment vertical="center"/>
    </xf>
    <xf numFmtId="0" fontId="150" fillId="0" borderId="91" xfId="63" applyFont="1" applyBorder="1" applyAlignment="1">
      <alignment horizontal="center" vertical="center"/>
    </xf>
    <xf numFmtId="0" fontId="150" fillId="0" borderId="89" xfId="63" applyFont="1" applyBorder="1" applyAlignment="1">
      <alignment horizontal="center" vertical="center"/>
    </xf>
    <xf numFmtId="0" fontId="140" fillId="0" borderId="91" xfId="63" applyFont="1" applyBorder="1" applyAlignment="1">
      <alignment horizontal="center" vertical="center"/>
    </xf>
    <xf numFmtId="0" fontId="140" fillId="0" borderId="89" xfId="63" applyFont="1" applyBorder="1" applyAlignment="1">
      <alignment horizontal="center" vertical="center"/>
    </xf>
    <xf numFmtId="0" fontId="140" fillId="0" borderId="87" xfId="63" applyFont="1" applyBorder="1" applyAlignment="1">
      <alignment horizontal="center" vertical="center"/>
    </xf>
    <xf numFmtId="0" fontId="136" fillId="0" borderId="61" xfId="63" applyFont="1" applyBorder="1" applyAlignment="1">
      <alignment horizontal="center" vertical="center"/>
    </xf>
    <xf numFmtId="0" fontId="162" fillId="36" borderId="0" xfId="63" applyFont="1" applyFill="1">
      <alignment vertical="center"/>
    </xf>
    <xf numFmtId="0" fontId="88" fillId="37" borderId="93" xfId="63" applyFont="1" applyFill="1" applyBorder="1" applyAlignment="1">
      <alignment horizontal="center" vertical="center"/>
    </xf>
    <xf numFmtId="0" fontId="0" fillId="0" borderId="1" xfId="0" applyBorder="1" applyAlignment="1">
      <alignment horizontal="left" vertical="center"/>
    </xf>
    <xf numFmtId="0" fontId="10" fillId="28" borderId="1" xfId="0" applyFont="1" applyFill="1" applyBorder="1" applyAlignment="1">
      <alignment horizontal="left" vertical="center"/>
    </xf>
    <xf numFmtId="0" fontId="10" fillId="0" borderId="1" xfId="0" applyFont="1" applyBorder="1" applyAlignment="1">
      <alignment horizontal="left" vertical="center"/>
    </xf>
    <xf numFmtId="0" fontId="109" fillId="0" borderId="1" xfId="0" applyFont="1" applyBorder="1" applyAlignment="1">
      <alignment horizontal="left" vertical="center"/>
    </xf>
    <xf numFmtId="0" fontId="106" fillId="0" borderId="1" xfId="4" applyFont="1" applyBorder="1" applyAlignment="1">
      <alignment horizontal="left" vertical="center"/>
    </xf>
    <xf numFmtId="0" fontId="10" fillId="28" borderId="1" xfId="4" applyFont="1" applyFill="1" applyBorder="1" applyAlignment="1">
      <alignment horizontal="left" vertical="center"/>
    </xf>
    <xf numFmtId="0" fontId="6" fillId="0" borderId="1" xfId="4" applyBorder="1" applyAlignment="1">
      <alignment horizontal="left" vertical="center"/>
    </xf>
    <xf numFmtId="0" fontId="6" fillId="4" borderId="1" xfId="4" applyFill="1" applyBorder="1" applyAlignment="1">
      <alignment horizontal="left" vertical="center"/>
    </xf>
    <xf numFmtId="0" fontId="9" fillId="0" borderId="1" xfId="0" quotePrefix="1" applyFont="1" applyBorder="1" applyAlignment="1">
      <alignment horizontal="left" vertical="center"/>
    </xf>
    <xf numFmtId="0" fontId="114" fillId="0" borderId="1" xfId="0" quotePrefix="1" applyFont="1" applyBorder="1" applyAlignment="1">
      <alignment horizontal="left" vertical="center"/>
    </xf>
    <xf numFmtId="0" fontId="6" fillId="0" borderId="1" xfId="0" quotePrefix="1" applyFont="1" applyBorder="1" applyAlignment="1">
      <alignment horizontal="left" vertical="center"/>
    </xf>
    <xf numFmtId="0" fontId="106" fillId="0" borderId="1" xfId="0" applyFont="1" applyBorder="1" applyAlignment="1">
      <alignment horizontal="left" vertical="center"/>
    </xf>
    <xf numFmtId="0" fontId="10" fillId="30" borderId="1" xfId="0" quotePrefix="1" applyFont="1" applyFill="1" applyBorder="1" applyAlignment="1">
      <alignment horizontal="left" vertical="center"/>
    </xf>
    <xf numFmtId="0" fontId="10" fillId="32" borderId="1" xfId="0" applyFont="1" applyFill="1" applyBorder="1" applyAlignment="1">
      <alignment horizontal="left" vertical="center"/>
    </xf>
    <xf numFmtId="0" fontId="116" fillId="0" borderId="1" xfId="0" applyFont="1" applyBorder="1" applyAlignment="1">
      <alignment horizontal="left" vertical="center"/>
    </xf>
    <xf numFmtId="0" fontId="117" fillId="0" borderId="1" xfId="0" applyFont="1" applyBorder="1" applyAlignment="1">
      <alignment horizontal="left" vertical="center"/>
    </xf>
    <xf numFmtId="0" fontId="98" fillId="0" borderId="1" xfId="0" quotePrefix="1" applyFont="1" applyBorder="1" applyAlignment="1">
      <alignment horizontal="left" vertical="center"/>
    </xf>
    <xf numFmtId="0" fontId="85" fillId="0" borderId="1" xfId="0" applyFont="1" applyBorder="1" applyAlignment="1">
      <alignment horizontal="left" vertical="center"/>
    </xf>
    <xf numFmtId="0" fontId="106" fillId="0" borderId="1" xfId="14" applyFont="1" applyBorder="1" applyAlignment="1">
      <alignment horizontal="left" vertical="center"/>
    </xf>
    <xf numFmtId="0" fontId="10" fillId="28" borderId="1" xfId="14" applyFont="1" applyFill="1" applyBorder="1" applyAlignment="1">
      <alignment horizontal="left" vertical="center"/>
    </xf>
    <xf numFmtId="0" fontId="10" fillId="0" borderId="1" xfId="14" applyFont="1" applyBorder="1" applyAlignment="1">
      <alignment horizontal="left" vertical="center"/>
    </xf>
    <xf numFmtId="0" fontId="10" fillId="0" borderId="1" xfId="4" applyFont="1" applyBorder="1" applyAlignment="1">
      <alignment horizontal="left" vertical="center"/>
    </xf>
    <xf numFmtId="0" fontId="9" fillId="0" borderId="1" xfId="14" quotePrefix="1" applyFont="1" applyBorder="1" applyAlignment="1">
      <alignment horizontal="left" vertical="center"/>
    </xf>
    <xf numFmtId="0" fontId="10" fillId="0" borderId="1" xfId="14" quotePrefix="1" applyFont="1" applyBorder="1" applyAlignment="1">
      <alignment horizontal="left" vertical="center"/>
    </xf>
    <xf numFmtId="0" fontId="35" fillId="0" borderId="1" xfId="14" quotePrefix="1" applyBorder="1" applyAlignment="1">
      <alignment horizontal="left" vertical="center"/>
    </xf>
    <xf numFmtId="0" fontId="10" fillId="28" borderId="1" xfId="14" applyFont="1" applyFill="1" applyBorder="1" applyAlignment="1">
      <alignment horizontal="left" vertical="center" wrapText="1"/>
    </xf>
    <xf numFmtId="0" fontId="114" fillId="0" borderId="1" xfId="33" applyFont="1" applyBorder="1" applyAlignment="1" applyProtection="1">
      <alignment horizontal="left" vertical="center"/>
    </xf>
    <xf numFmtId="0" fontId="10" fillId="32" borderId="1" xfId="14" applyFont="1" applyFill="1" applyBorder="1" applyAlignment="1">
      <alignment horizontal="left" vertical="center"/>
    </xf>
    <xf numFmtId="0" fontId="107" fillId="28" borderId="1" xfId="14" applyFont="1" applyFill="1" applyBorder="1" applyAlignment="1">
      <alignment horizontal="left" vertical="center"/>
    </xf>
    <xf numFmtId="0" fontId="98" fillId="0" borderId="1" xfId="14" quotePrefix="1" applyFont="1" applyBorder="1" applyAlignment="1">
      <alignment horizontal="left" vertical="center"/>
    </xf>
    <xf numFmtId="0" fontId="8" fillId="32" borderId="1" xfId="14" applyFont="1" applyFill="1" applyBorder="1" applyAlignment="1">
      <alignment horizontal="left" vertical="center"/>
    </xf>
    <xf numFmtId="0" fontId="8" fillId="0" borderId="1" xfId="14" applyFont="1" applyBorder="1" applyAlignment="1">
      <alignment horizontal="left" vertical="center"/>
    </xf>
    <xf numFmtId="0" fontId="8" fillId="0" borderId="1" xfId="14" quotePrefix="1" applyFont="1" applyBorder="1" applyAlignment="1">
      <alignment horizontal="left" vertical="center"/>
    </xf>
    <xf numFmtId="0" fontId="108" fillId="32" borderId="1" xfId="14" applyFont="1" applyFill="1" applyBorder="1" applyAlignment="1">
      <alignment horizontal="left" vertical="center"/>
    </xf>
    <xf numFmtId="0" fontId="115" fillId="0" borderId="1" xfId="14" quotePrefix="1" applyFont="1" applyBorder="1" applyAlignment="1">
      <alignment horizontal="left" vertical="center"/>
    </xf>
    <xf numFmtId="0" fontId="122" fillId="0" borderId="1" xfId="14" applyFont="1" applyBorder="1" applyAlignment="1">
      <alignment horizontal="left" vertical="center"/>
    </xf>
    <xf numFmtId="0" fontId="35" fillId="0" borderId="1" xfId="14" applyBorder="1" applyAlignment="1">
      <alignment horizontal="left" vertical="center"/>
    </xf>
    <xf numFmtId="0" fontId="35" fillId="3" borderId="1" xfId="14" applyFill="1" applyBorder="1" applyAlignment="1">
      <alignment horizontal="left" vertical="center"/>
    </xf>
    <xf numFmtId="0" fontId="35" fillId="0" borderId="1" xfId="14" applyBorder="1" applyAlignment="1">
      <alignment horizontal="left" vertical="center" wrapText="1"/>
    </xf>
    <xf numFmtId="0" fontId="6" fillId="3" borderId="1" xfId="4" applyFill="1" applyBorder="1" applyAlignment="1">
      <alignment horizontal="left" vertical="center"/>
    </xf>
    <xf numFmtId="0" fontId="10" fillId="0" borderId="1" xfId="33" applyFont="1" applyBorder="1" applyAlignment="1" applyProtection="1">
      <alignment horizontal="left" vertical="center"/>
    </xf>
    <xf numFmtId="0" fontId="10" fillId="0" borderId="1" xfId="3" applyFont="1" applyBorder="1" applyAlignment="1" applyProtection="1">
      <alignment horizontal="left" vertical="center"/>
    </xf>
    <xf numFmtId="0" fontId="10" fillId="0" borderId="1" xfId="0" quotePrefix="1" applyFont="1" applyBorder="1" applyAlignment="1">
      <alignment horizontal="left" vertical="center"/>
    </xf>
    <xf numFmtId="2" fontId="86" fillId="4" borderId="0" xfId="59" applyNumberFormat="1" applyFont="1" applyFill="1" applyAlignment="1" applyProtection="1">
      <alignment horizontal="center" vertical="center" wrapText="1"/>
      <protection hidden="1"/>
    </xf>
    <xf numFmtId="168" fontId="20" fillId="0" borderId="0" xfId="0" applyNumberFormat="1" applyFont="1" applyAlignment="1" applyProtection="1">
      <alignment horizontal="center" vertical="center"/>
      <protection hidden="1"/>
    </xf>
    <xf numFmtId="0" fontId="163" fillId="0" borderId="0" xfId="0" applyFont="1"/>
    <xf numFmtId="0" fontId="0" fillId="0" borderId="0" xfId="0" applyAlignment="1">
      <alignment horizontal="center"/>
    </xf>
    <xf numFmtId="0" fontId="6" fillId="0" borderId="46" xfId="4" applyBorder="1" applyAlignment="1">
      <alignment horizontal="left" vertical="center"/>
    </xf>
    <xf numFmtId="0" fontId="6" fillId="4" borderId="46" xfId="4" applyFill="1" applyBorder="1" applyAlignment="1">
      <alignment horizontal="left" vertical="center"/>
    </xf>
    <xf numFmtId="0" fontId="6" fillId="4" borderId="46" xfId="0" applyFont="1" applyFill="1" applyBorder="1" applyAlignment="1">
      <alignment horizontal="left" vertical="center"/>
    </xf>
    <xf numFmtId="0" fontId="12" fillId="0" borderId="0" xfId="0" applyFont="1" applyBorder="1" applyAlignment="1" applyProtection="1">
      <alignment horizontal="center" vertical="center" wrapText="1"/>
      <protection hidden="1"/>
    </xf>
    <xf numFmtId="0" fontId="0" fillId="0" borderId="35" xfId="0" applyBorder="1"/>
    <xf numFmtId="0" fontId="0" fillId="0" borderId="1" xfId="0" applyBorder="1"/>
    <xf numFmtId="0" fontId="134" fillId="4" borderId="1" xfId="0" applyFont="1" applyFill="1" applyBorder="1" applyAlignment="1">
      <alignment horizontal="center" vertical="center"/>
    </xf>
    <xf numFmtId="0" fontId="23" fillId="4" borderId="1" xfId="0" applyFont="1" applyFill="1" applyBorder="1" applyAlignment="1" applyProtection="1">
      <alignment horizontal="center" vertical="center"/>
      <protection hidden="1"/>
    </xf>
    <xf numFmtId="168" fontId="17" fillId="0" borderId="1" xfId="0" applyNumberFormat="1" applyFont="1" applyFill="1" applyBorder="1" applyAlignment="1" applyProtection="1">
      <alignment horizontal="center" vertical="center"/>
      <protection hidden="1"/>
    </xf>
    <xf numFmtId="0" fontId="23" fillId="4" borderId="1" xfId="0" applyFont="1" applyFill="1" applyBorder="1" applyAlignment="1">
      <alignment horizontal="center" vertical="center"/>
    </xf>
    <xf numFmtId="0" fontId="92" fillId="0" borderId="0" xfId="63" applyFont="1" applyBorder="1" applyAlignment="1">
      <alignment horizontal="center" vertical="center"/>
    </xf>
    <xf numFmtId="0" fontId="0" fillId="4" borderId="0" xfId="0" applyFill="1" applyBorder="1"/>
    <xf numFmtId="0" fontId="23" fillId="4" borderId="0" xfId="0" applyFont="1" applyFill="1" applyBorder="1" applyAlignment="1" applyProtection="1">
      <alignment horizontal="center" vertical="center"/>
      <protection hidden="1"/>
    </xf>
    <xf numFmtId="0" fontId="0" fillId="0" borderId="0" xfId="0" applyBorder="1"/>
    <xf numFmtId="0" fontId="23" fillId="4" borderId="0" xfId="0" applyFont="1" applyFill="1" applyBorder="1" applyAlignment="1">
      <alignment horizontal="center" vertical="center"/>
    </xf>
    <xf numFmtId="0" fontId="12" fillId="0" borderId="0" xfId="0" applyNumberFormat="1" applyFont="1" applyAlignment="1" applyProtection="1">
      <alignment horizontal="center" vertical="center"/>
      <protection hidden="1"/>
    </xf>
    <xf numFmtId="49" fontId="12" fillId="0" borderId="0" xfId="0" applyNumberFormat="1" applyFont="1" applyAlignment="1" applyProtection="1">
      <alignment horizontal="center" vertical="center"/>
      <protection hidden="1"/>
    </xf>
    <xf numFmtId="168" fontId="20" fillId="4" borderId="0" xfId="0" applyNumberFormat="1" applyFont="1" applyFill="1" applyAlignment="1" applyProtection="1">
      <alignment horizontal="center" vertical="center"/>
      <protection hidden="1"/>
    </xf>
    <xf numFmtId="0" fontId="107" fillId="0" borderId="0" xfId="66" applyFont="1" applyAlignment="1">
      <alignment horizontal="left" vertical="center" wrapText="1"/>
    </xf>
    <xf numFmtId="0" fontId="104" fillId="0" borderId="55" xfId="0" applyFont="1" applyBorder="1" applyAlignment="1">
      <alignment horizontal="left" vertical="center" wrapText="1"/>
    </xf>
    <xf numFmtId="0" fontId="107" fillId="28" borderId="1" xfId="0" applyFont="1" applyFill="1" applyBorder="1" applyAlignment="1">
      <alignment horizontal="left" vertical="center" wrapText="1"/>
    </xf>
    <xf numFmtId="0" fontId="107" fillId="28" borderId="45" xfId="0" applyFont="1" applyFill="1" applyBorder="1" applyAlignment="1">
      <alignment horizontal="left" vertical="center" wrapText="1"/>
    </xf>
    <xf numFmtId="0" fontId="10" fillId="0" borderId="0" xfId="0" applyFont="1" applyAlignment="1">
      <alignment horizontal="left" vertical="center"/>
    </xf>
    <xf numFmtId="0" fontId="8" fillId="0" borderId="1" xfId="0" applyFont="1" applyBorder="1" applyAlignment="1">
      <alignment horizontal="left" vertical="center"/>
    </xf>
    <xf numFmtId="0" fontId="10" fillId="0" borderId="49" xfId="0" applyFont="1" applyBorder="1" applyAlignment="1">
      <alignment horizontal="left" vertical="center"/>
    </xf>
    <xf numFmtId="0" fontId="8" fillId="0" borderId="0" xfId="0" applyFont="1" applyAlignment="1">
      <alignment horizontal="left" vertical="center"/>
    </xf>
    <xf numFmtId="0" fontId="99" fillId="0" borderId="1" xfId="0" applyFont="1" applyBorder="1" applyAlignment="1">
      <alignment horizontal="left" vertical="center"/>
    </xf>
    <xf numFmtId="0" fontId="98" fillId="0" borderId="1" xfId="0" applyFont="1" applyBorder="1" applyAlignment="1">
      <alignment horizontal="left" vertical="center"/>
    </xf>
    <xf numFmtId="0" fontId="11" fillId="0" borderId="1" xfId="0" quotePrefix="1" applyFont="1" applyBorder="1" applyAlignment="1">
      <alignment horizontal="left" vertical="center"/>
    </xf>
    <xf numFmtId="2" fontId="10" fillId="0" borderId="1" xfId="0" applyNumberFormat="1" applyFont="1" applyBorder="1" applyAlignment="1">
      <alignment horizontal="left" vertical="center"/>
    </xf>
    <xf numFmtId="2" fontId="98" fillId="0" borderId="1" xfId="0" applyNumberFormat="1" applyFont="1" applyBorder="1" applyAlignment="1">
      <alignment horizontal="left" vertical="center"/>
    </xf>
    <xf numFmtId="0" fontId="11" fillId="0" borderId="1" xfId="0" applyFont="1" applyBorder="1" applyAlignment="1">
      <alignment horizontal="left" vertical="center"/>
    </xf>
    <xf numFmtId="0" fontId="108" fillId="0" borderId="1" xfId="0" applyFont="1" applyBorder="1" applyAlignment="1">
      <alignment horizontal="left" vertical="center"/>
    </xf>
    <xf numFmtId="0" fontId="10" fillId="0" borderId="51" xfId="0" applyFont="1" applyBorder="1" applyAlignment="1">
      <alignment horizontal="left" vertical="center"/>
    </xf>
    <xf numFmtId="0" fontId="9" fillId="0" borderId="55" xfId="0" applyFont="1" applyBorder="1" applyAlignment="1">
      <alignment horizontal="left" vertical="center" wrapText="1"/>
    </xf>
    <xf numFmtId="0" fontId="107" fillId="0" borderId="1" xfId="0" applyFont="1" applyBorder="1" applyAlignment="1">
      <alignment horizontal="left" vertical="center"/>
    </xf>
    <xf numFmtId="0" fontId="109" fillId="0" borderId="1" xfId="0" quotePrefix="1" applyFont="1" applyBorder="1" applyAlignment="1">
      <alignment horizontal="left" vertical="center"/>
    </xf>
    <xf numFmtId="0" fontId="101" fillId="0" borderId="1" xfId="0" applyFont="1" applyBorder="1" applyAlignment="1">
      <alignment horizontal="left" vertical="center"/>
    </xf>
    <xf numFmtId="0" fontId="109" fillId="0" borderId="1" xfId="14" applyFont="1" applyBorder="1" applyAlignment="1">
      <alignment horizontal="left" vertical="center"/>
    </xf>
    <xf numFmtId="0" fontId="98" fillId="0" borderId="45" xfId="0" applyFont="1" applyBorder="1" applyAlignment="1">
      <alignment horizontal="left" vertical="center"/>
    </xf>
    <xf numFmtId="0" fontId="10" fillId="0" borderId="1" xfId="8" applyFont="1" applyBorder="1" applyAlignment="1">
      <alignment horizontal="left" vertical="center"/>
    </xf>
    <xf numFmtId="0" fontId="10" fillId="0" borderId="1" xfId="8" quotePrefix="1" applyFont="1" applyBorder="1" applyAlignment="1">
      <alignment horizontal="left" vertical="center"/>
    </xf>
    <xf numFmtId="0" fontId="10" fillId="0" borderId="51" xfId="0" applyFont="1" applyBorder="1" applyAlignment="1">
      <alignment horizontal="left" vertical="center" wrapText="1"/>
    </xf>
    <xf numFmtId="0" fontId="10" fillId="0" borderId="101" xfId="0" applyFont="1" applyBorder="1" applyAlignment="1">
      <alignment horizontal="left" vertical="center" wrapText="1"/>
    </xf>
    <xf numFmtId="0" fontId="10" fillId="0" borderId="49" xfId="0" applyFont="1" applyBorder="1" applyAlignment="1">
      <alignment horizontal="left" vertical="center" wrapText="1"/>
    </xf>
    <xf numFmtId="0" fontId="107" fillId="0" borderId="1" xfId="0" applyFont="1" applyBorder="1" applyAlignment="1">
      <alignment horizontal="left" vertical="center" wrapText="1"/>
    </xf>
    <xf numFmtId="0" fontId="110" fillId="0" borderId="1" xfId="0" applyFont="1" applyBorder="1" applyAlignment="1">
      <alignment horizontal="left" vertical="center"/>
    </xf>
    <xf numFmtId="0" fontId="107" fillId="0" borderId="0" xfId="0" applyFont="1" applyAlignment="1">
      <alignment horizontal="left" vertical="center" wrapText="1"/>
    </xf>
    <xf numFmtId="0" fontId="10" fillId="0" borderId="1" xfId="0" applyFont="1" applyBorder="1" applyAlignment="1">
      <alignment horizontal="left" vertical="center" wrapText="1"/>
    </xf>
    <xf numFmtId="0" fontId="6" fillId="0" borderId="0" xfId="0" applyFont="1" applyAlignment="1">
      <alignment horizontal="left" vertical="center" wrapText="1"/>
    </xf>
    <xf numFmtId="0" fontId="107" fillId="0" borderId="1" xfId="4" applyFont="1" applyBorder="1" applyAlignment="1">
      <alignment horizontal="left" vertical="center" wrapText="1"/>
    </xf>
    <xf numFmtId="0" fontId="10" fillId="28" borderId="1" xfId="4" applyFont="1" applyFill="1" applyBorder="1" applyAlignment="1">
      <alignment horizontal="left" vertical="center" wrapText="1"/>
    </xf>
    <xf numFmtId="2" fontId="6" fillId="0" borderId="1" xfId="4" applyNumberFormat="1" applyBorder="1" applyAlignment="1">
      <alignment horizontal="left" vertical="center" wrapText="1"/>
    </xf>
    <xf numFmtId="0" fontId="6" fillId="0" borderId="1" xfId="4" applyBorder="1" applyAlignment="1">
      <alignment horizontal="left" vertical="center" wrapText="1"/>
    </xf>
    <xf numFmtId="1" fontId="6" fillId="0" borderId="1" xfId="0" applyNumberFormat="1" applyFont="1" applyBorder="1" applyAlignment="1">
      <alignment horizontal="left" vertical="center"/>
    </xf>
    <xf numFmtId="0" fontId="6" fillId="0" borderId="45" xfId="4" applyBorder="1" applyAlignment="1">
      <alignment horizontal="left" vertical="center" wrapText="1"/>
    </xf>
    <xf numFmtId="0" fontId="6" fillId="0" borderId="46" xfId="4" applyBorder="1" applyAlignment="1">
      <alignment horizontal="left" vertical="center" wrapText="1"/>
    </xf>
    <xf numFmtId="0" fontId="8" fillId="0" borderId="1" xfId="4" applyFont="1" applyBorder="1" applyAlignment="1">
      <alignment horizontal="left" vertical="center"/>
    </xf>
    <xf numFmtId="0" fontId="10" fillId="28" borderId="45" xfId="4" applyFont="1" applyFill="1" applyBorder="1" applyAlignment="1">
      <alignment horizontal="left" vertical="center" wrapText="1"/>
    </xf>
    <xf numFmtId="0" fontId="6" fillId="28" borderId="1" xfId="0" applyFont="1" applyFill="1" applyBorder="1" applyAlignment="1">
      <alignment horizontal="left" vertical="center"/>
    </xf>
    <xf numFmtId="0" fontId="107" fillId="28" borderId="36" xfId="0" applyFont="1" applyFill="1" applyBorder="1" applyAlignment="1">
      <alignment horizontal="left" vertical="center" wrapText="1"/>
    </xf>
    <xf numFmtId="0" fontId="10" fillId="30" borderId="1" xfId="0" applyFont="1" applyFill="1" applyBorder="1" applyAlignment="1">
      <alignment horizontal="left" vertical="center"/>
    </xf>
    <xf numFmtId="0" fontId="107" fillId="30" borderId="1" xfId="0" applyFont="1" applyFill="1" applyBorder="1" applyAlignment="1">
      <alignment horizontal="left" vertical="center" wrapText="1"/>
    </xf>
    <xf numFmtId="0" fontId="6" fillId="0" borderId="51" xfId="0" applyFont="1" applyBorder="1" applyAlignment="1">
      <alignment horizontal="left" vertical="center" wrapText="1"/>
    </xf>
    <xf numFmtId="0" fontId="108" fillId="0" borderId="1" xfId="0" applyFont="1" applyBorder="1" applyAlignment="1">
      <alignment horizontal="left" vertical="center" wrapText="1"/>
    </xf>
    <xf numFmtId="0" fontId="8" fillId="28"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quotePrefix="1"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8" fillId="0" borderId="1" xfId="0" applyFont="1" applyBorder="1" applyAlignment="1">
      <alignment horizontal="left" vertical="center" wrapText="1"/>
    </xf>
    <xf numFmtId="0" fontId="114" fillId="0" borderId="1" xfId="0" applyFont="1" applyBorder="1" applyAlignment="1">
      <alignment horizontal="left" vertical="center"/>
    </xf>
    <xf numFmtId="0" fontId="119" fillId="0" borderId="1" xfId="0" applyFont="1" applyBorder="1" applyAlignment="1">
      <alignment horizontal="left" vertical="center"/>
    </xf>
    <xf numFmtId="0" fontId="120" fillId="0" borderId="1" xfId="0" applyFont="1" applyBorder="1" applyAlignment="1">
      <alignment horizontal="left" vertical="center"/>
    </xf>
    <xf numFmtId="0" fontId="121" fillId="0" borderId="1" xfId="0" applyFont="1" applyBorder="1" applyAlignment="1">
      <alignment horizontal="left" vertical="center"/>
    </xf>
    <xf numFmtId="0" fontId="107" fillId="0" borderId="1" xfId="14" applyFont="1" applyBorder="1" applyAlignment="1">
      <alignment horizontal="left" vertical="center" wrapText="1"/>
    </xf>
    <xf numFmtId="0" fontId="10" fillId="0" borderId="44" xfId="14" applyFont="1" applyBorder="1" applyAlignment="1">
      <alignment horizontal="left" vertical="center"/>
    </xf>
    <xf numFmtId="0" fontId="10" fillId="0" borderId="46" xfId="14" applyFont="1" applyBorder="1" applyAlignment="1">
      <alignment horizontal="left" vertical="center"/>
    </xf>
    <xf numFmtId="171" fontId="105" fillId="0" borderId="54" xfId="0" applyNumberFormat="1" applyFont="1" applyBorder="1" applyAlignment="1">
      <alignment horizontal="left" vertical="center" wrapText="1"/>
    </xf>
    <xf numFmtId="171" fontId="105" fillId="0" borderId="56" xfId="0" applyNumberFormat="1" applyFont="1" applyBorder="1" applyAlignment="1">
      <alignment horizontal="left" vertical="center" wrapText="1"/>
    </xf>
    <xf numFmtId="0" fontId="104" fillId="0" borderId="0" xfId="0" applyFont="1" applyAlignment="1">
      <alignment horizontal="left" vertical="center" wrapText="1"/>
    </xf>
    <xf numFmtId="0" fontId="107" fillId="0" borderId="1" xfId="14" applyFont="1" applyBorder="1" applyAlignment="1">
      <alignment horizontal="left" vertical="center"/>
    </xf>
    <xf numFmtId="0" fontId="8" fillId="28" borderId="1" xfId="14" applyFont="1" applyFill="1" applyBorder="1" applyAlignment="1">
      <alignment horizontal="left" vertical="center" wrapText="1"/>
    </xf>
    <xf numFmtId="0" fontId="8" fillId="28" borderId="45" xfId="66" applyFont="1" applyFill="1" applyBorder="1" applyAlignment="1">
      <alignment horizontal="left" vertical="center" wrapText="1"/>
    </xf>
    <xf numFmtId="0" fontId="10" fillId="0" borderId="1" xfId="66" applyFont="1" applyBorder="1" applyAlignment="1">
      <alignment horizontal="left" vertical="center"/>
    </xf>
    <xf numFmtId="0" fontId="10" fillId="0" borderId="1" xfId="14" applyFont="1" applyBorder="1" applyAlignment="1">
      <alignment horizontal="left" vertical="center" wrapText="1"/>
    </xf>
    <xf numFmtId="0" fontId="115" fillId="0" borderId="1" xfId="14" applyFont="1" applyBorder="1" applyAlignment="1">
      <alignment horizontal="left" vertical="center"/>
    </xf>
    <xf numFmtId="0" fontId="6" fillId="28" borderId="1" xfId="14" applyFont="1" applyFill="1" applyBorder="1" applyAlignment="1">
      <alignment horizontal="left" vertical="center"/>
    </xf>
    <xf numFmtId="0" fontId="114" fillId="0" borderId="1" xfId="14" applyFont="1" applyBorder="1" applyAlignment="1">
      <alignment horizontal="left" vertical="center"/>
    </xf>
    <xf numFmtId="0" fontId="123" fillId="0" borderId="1" xfId="14" quotePrefix="1" applyFont="1" applyBorder="1" applyAlignment="1">
      <alignment horizontal="left" vertical="center"/>
    </xf>
    <xf numFmtId="0" fontId="8" fillId="28" borderId="36" xfId="66" applyFont="1" applyFill="1" applyBorder="1" applyAlignment="1">
      <alignment horizontal="left" vertical="center" wrapText="1"/>
    </xf>
    <xf numFmtId="0" fontId="6" fillId="0" borderId="1" xfId="66" applyBorder="1" applyAlignment="1">
      <alignment horizontal="left" vertical="center" wrapText="1"/>
    </xf>
    <xf numFmtId="171" fontId="105" fillId="0" borderId="55" xfId="0" applyNumberFormat="1" applyFont="1" applyBorder="1" applyAlignment="1">
      <alignment horizontal="left" vertical="center" wrapText="1"/>
    </xf>
    <xf numFmtId="0" fontId="0" fillId="0" borderId="55" xfId="0" applyBorder="1" applyAlignment="1">
      <alignment horizontal="left" vertical="center" wrapText="1"/>
    </xf>
    <xf numFmtId="0" fontId="9" fillId="0" borderId="56" xfId="0" applyFont="1" applyBorder="1" applyAlignment="1">
      <alignment horizontal="left" vertical="center" wrapText="1"/>
    </xf>
    <xf numFmtId="0" fontId="104" fillId="0" borderId="56" xfId="0" applyFont="1" applyBorder="1" applyAlignment="1">
      <alignment horizontal="left" vertical="center" wrapText="1"/>
    </xf>
    <xf numFmtId="0" fontId="99" fillId="0" borderId="56" xfId="0" applyFont="1" applyBorder="1" applyAlignment="1">
      <alignment horizontal="left" vertical="center" wrapText="1"/>
    </xf>
    <xf numFmtId="0" fontId="6" fillId="0" borderId="102" xfId="66" applyBorder="1" applyAlignment="1">
      <alignment horizontal="left" vertical="center" wrapText="1"/>
    </xf>
    <xf numFmtId="0" fontId="6" fillId="0" borderId="0" xfId="66" applyAlignment="1">
      <alignment horizontal="left" vertical="center" wrapText="1"/>
    </xf>
    <xf numFmtId="0" fontId="8" fillId="28" borderId="1" xfId="14" applyFont="1" applyFill="1" applyBorder="1" applyAlignment="1">
      <alignment horizontal="left" vertical="center"/>
    </xf>
    <xf numFmtId="0" fontId="8" fillId="28" borderId="102" xfId="66" applyFont="1" applyFill="1" applyBorder="1" applyAlignment="1">
      <alignment horizontal="left" vertical="center" wrapText="1"/>
    </xf>
    <xf numFmtId="0" fontId="104" fillId="0" borderId="57" xfId="0" applyFont="1" applyBorder="1" applyAlignment="1">
      <alignment horizontal="left" vertical="center" wrapText="1"/>
    </xf>
    <xf numFmtId="0" fontId="9" fillId="0" borderId="0" xfId="66" applyFont="1" applyAlignment="1">
      <alignment horizontal="left" vertical="center" wrapText="1"/>
    </xf>
    <xf numFmtId="0" fontId="10" fillId="0" borderId="0" xfId="66" applyFont="1" applyAlignment="1">
      <alignment horizontal="left" vertical="center" wrapText="1"/>
    </xf>
    <xf numFmtId="0" fontId="8" fillId="0" borderId="0" xfId="66" applyFont="1" applyAlignment="1">
      <alignment horizontal="left" vertical="center" wrapText="1"/>
    </xf>
    <xf numFmtId="0" fontId="107" fillId="0" borderId="0" xfId="66" applyFont="1" applyAlignment="1">
      <alignment horizontal="left" vertical="center"/>
    </xf>
    <xf numFmtId="0" fontId="9" fillId="0" borderId="1" xfId="66" applyFont="1" applyBorder="1" applyAlignment="1">
      <alignment horizontal="left" vertical="center"/>
    </xf>
    <xf numFmtId="0" fontId="124" fillId="0" borderId="1" xfId="14" applyFont="1" applyBorder="1" applyAlignment="1">
      <alignment horizontal="left" vertical="center"/>
    </xf>
    <xf numFmtId="0" fontId="124" fillId="0" borderId="1" xfId="0" applyFont="1" applyBorder="1" applyAlignment="1">
      <alignment horizontal="left" vertical="center"/>
    </xf>
    <xf numFmtId="0" fontId="9" fillId="0" borderId="0" xfId="66" applyFont="1" applyAlignment="1">
      <alignment horizontal="left" vertical="center"/>
    </xf>
    <xf numFmtId="0" fontId="107" fillId="28" borderId="1" xfId="14" applyFont="1" applyFill="1" applyBorder="1" applyAlignment="1">
      <alignment horizontal="left" vertical="center" wrapText="1"/>
    </xf>
    <xf numFmtId="0" fontId="107" fillId="28" borderId="45" xfId="66" applyFont="1" applyFill="1" applyBorder="1" applyAlignment="1">
      <alignment horizontal="left" vertical="center" wrapText="1"/>
    </xf>
    <xf numFmtId="0" fontId="8" fillId="0" borderId="0" xfId="66" applyFont="1" applyAlignment="1">
      <alignment horizontal="left" vertical="center"/>
    </xf>
    <xf numFmtId="0" fontId="6" fillId="0" borderId="0" xfId="66" applyAlignment="1">
      <alignment horizontal="left" vertical="center"/>
    </xf>
    <xf numFmtId="0" fontId="125" fillId="0" borderId="1" xfId="14" applyFont="1" applyBorder="1" applyAlignment="1">
      <alignment horizontal="left" vertical="center"/>
    </xf>
    <xf numFmtId="0" fontId="99" fillId="0" borderId="1" xfId="14" applyFont="1" applyBorder="1" applyAlignment="1">
      <alignment horizontal="left" vertical="center"/>
    </xf>
    <xf numFmtId="0" fontId="126" fillId="0" borderId="1" xfId="14" applyFont="1" applyBorder="1" applyAlignment="1">
      <alignment horizontal="left" vertical="center"/>
    </xf>
    <xf numFmtId="0" fontId="10" fillId="32" borderId="1" xfId="14" applyFont="1" applyFill="1" applyBorder="1" applyAlignment="1">
      <alignment horizontal="left" vertical="center" wrapText="1"/>
    </xf>
    <xf numFmtId="0" fontId="10" fillId="32" borderId="102" xfId="66" applyFont="1" applyFill="1" applyBorder="1" applyAlignment="1">
      <alignment horizontal="left" vertical="center" wrapText="1"/>
    </xf>
    <xf numFmtId="0" fontId="8" fillId="32" borderId="1" xfId="14" applyFont="1" applyFill="1" applyBorder="1" applyAlignment="1">
      <alignment horizontal="left" vertical="center" wrapText="1"/>
    </xf>
    <xf numFmtId="0" fontId="8" fillId="32" borderId="36" xfId="66" applyFont="1" applyFill="1" applyBorder="1" applyAlignment="1">
      <alignment horizontal="left" vertical="center" wrapText="1"/>
    </xf>
    <xf numFmtId="0" fontId="130" fillId="0" borderId="1" xfId="0" applyFont="1" applyBorder="1" applyAlignment="1">
      <alignment horizontal="left" vertical="center"/>
    </xf>
    <xf numFmtId="0" fontId="98" fillId="0" borderId="1" xfId="66" applyFont="1" applyBorder="1" applyAlignment="1">
      <alignment horizontal="left" vertical="center"/>
    </xf>
    <xf numFmtId="0" fontId="108" fillId="0" borderId="1" xfId="66" applyFont="1" applyBorder="1" applyAlignment="1">
      <alignment horizontal="left" vertical="center"/>
    </xf>
    <xf numFmtId="0" fontId="98" fillId="0" borderId="1" xfId="14" applyFont="1" applyBorder="1" applyAlignment="1">
      <alignment horizontal="left" vertical="center"/>
    </xf>
    <xf numFmtId="0" fontId="127" fillId="0" borderId="1" xfId="14" applyFont="1" applyBorder="1" applyAlignment="1">
      <alignment horizontal="left" vertical="center"/>
    </xf>
    <xf numFmtId="0" fontId="99" fillId="0" borderId="1" xfId="14" quotePrefix="1" applyFont="1" applyBorder="1" applyAlignment="1">
      <alignment horizontal="left" vertical="center"/>
    </xf>
    <xf numFmtId="0" fontId="127" fillId="0" borderId="1" xfId="14" quotePrefix="1" applyFont="1" applyBorder="1" applyAlignment="1">
      <alignment horizontal="left" vertical="center"/>
    </xf>
    <xf numFmtId="0" fontId="108" fillId="0" borderId="1" xfId="14" quotePrefix="1" applyFont="1" applyBorder="1" applyAlignment="1">
      <alignment horizontal="left" vertical="center"/>
    </xf>
    <xf numFmtId="0" fontId="127" fillId="5" borderId="1" xfId="14" applyFont="1" applyFill="1" applyBorder="1" applyAlignment="1">
      <alignment horizontal="left" vertical="center" wrapText="1"/>
    </xf>
    <xf numFmtId="0" fontId="127" fillId="5" borderId="1" xfId="14" applyFont="1" applyFill="1" applyBorder="1" applyAlignment="1">
      <alignment horizontal="left" vertical="center"/>
    </xf>
    <xf numFmtId="0" fontId="108" fillId="32" borderId="1" xfId="14" applyFont="1" applyFill="1" applyBorder="1" applyAlignment="1">
      <alignment horizontal="left" vertical="center" wrapText="1"/>
    </xf>
    <xf numFmtId="0" fontId="129" fillId="32" borderId="1" xfId="14" applyFont="1" applyFill="1" applyBorder="1" applyAlignment="1">
      <alignment horizontal="left" vertical="center"/>
    </xf>
    <xf numFmtId="0" fontId="127" fillId="32" borderId="1" xfId="14" applyFont="1" applyFill="1" applyBorder="1" applyAlignment="1">
      <alignment horizontal="left" vertical="center"/>
    </xf>
    <xf numFmtId="0" fontId="127" fillId="32" borderId="1" xfId="14" applyFont="1" applyFill="1" applyBorder="1" applyAlignment="1">
      <alignment horizontal="left" vertical="center" wrapText="1"/>
    </xf>
    <xf numFmtId="0" fontId="127" fillId="32" borderId="36" xfId="66" applyFont="1" applyFill="1" applyBorder="1" applyAlignment="1">
      <alignment horizontal="left" vertical="center" wrapText="1"/>
    </xf>
    <xf numFmtId="0" fontId="127" fillId="0" borderId="1" xfId="66" applyFont="1" applyBorder="1" applyAlignment="1">
      <alignment horizontal="left" vertical="center"/>
    </xf>
    <xf numFmtId="0" fontId="98" fillId="0" borderId="0" xfId="66" applyFont="1" applyAlignment="1">
      <alignment horizontal="left" vertical="center"/>
    </xf>
    <xf numFmtId="0" fontId="165" fillId="0" borderId="0" xfId="66" applyFont="1" applyAlignment="1">
      <alignment horizontal="left" vertical="center"/>
    </xf>
    <xf numFmtId="0" fontId="10" fillId="30" borderId="1" xfId="14" applyFont="1" applyFill="1" applyBorder="1" applyAlignment="1">
      <alignment horizontal="left" vertical="center"/>
    </xf>
    <xf numFmtId="0" fontId="6" fillId="30" borderId="1" xfId="14" applyFont="1" applyFill="1" applyBorder="1" applyAlignment="1">
      <alignment horizontal="left" vertical="center"/>
    </xf>
    <xf numFmtId="0" fontId="166" fillId="0" borderId="0" xfId="66" applyFont="1" applyAlignment="1">
      <alignment horizontal="left" vertical="center"/>
    </xf>
    <xf numFmtId="0" fontId="8" fillId="0" borderId="1" xfId="14" applyFont="1" applyBorder="1" applyAlignment="1">
      <alignment horizontal="left" vertical="center" wrapText="1"/>
    </xf>
    <xf numFmtId="0" fontId="100" fillId="0" borderId="1" xfId="14" applyFont="1" applyBorder="1" applyAlignment="1">
      <alignment horizontal="left" vertical="center"/>
    </xf>
    <xf numFmtId="0" fontId="6" fillId="0" borderId="1" xfId="66" applyBorder="1" applyAlignment="1">
      <alignment horizontal="left" vertical="center"/>
    </xf>
    <xf numFmtId="0" fontId="10" fillId="0" borderId="1" xfId="66" applyFont="1" applyBorder="1" applyAlignment="1">
      <alignment horizontal="left" vertical="center" wrapText="1"/>
    </xf>
    <xf numFmtId="0" fontId="6" fillId="0" borderId="46" xfId="66" applyBorder="1" applyAlignment="1">
      <alignment horizontal="left" vertical="center"/>
    </xf>
    <xf numFmtId="1" fontId="84" fillId="0" borderId="1" xfId="14" applyNumberFormat="1" applyFont="1" applyBorder="1" applyAlignment="1">
      <alignment horizontal="left" vertical="center" wrapText="1"/>
    </xf>
    <xf numFmtId="0" fontId="6" fillId="0" borderId="51" xfId="66" applyBorder="1" applyAlignment="1">
      <alignment horizontal="left" vertical="center"/>
    </xf>
    <xf numFmtId="0" fontId="6" fillId="0" borderId="49" xfId="66" applyBorder="1" applyAlignment="1">
      <alignment horizontal="left" vertical="center"/>
    </xf>
    <xf numFmtId="0" fontId="6" fillId="28" borderId="1" xfId="4" applyFill="1" applyBorder="1" applyAlignment="1">
      <alignment horizontal="left" vertical="center"/>
    </xf>
    <xf numFmtId="0" fontId="107" fillId="28" borderId="1" xfId="4" applyFont="1" applyFill="1" applyBorder="1" applyAlignment="1">
      <alignment horizontal="left" vertical="center"/>
    </xf>
    <xf numFmtId="0" fontId="107" fillId="28" borderId="1" xfId="4" applyFont="1" applyFill="1" applyBorder="1" applyAlignment="1">
      <alignment horizontal="left" vertical="center" wrapText="1"/>
    </xf>
    <xf numFmtId="0" fontId="107" fillId="0" borderId="49" xfId="66" applyFont="1" applyBorder="1" applyAlignment="1">
      <alignment horizontal="left" vertical="center" wrapText="1"/>
    </xf>
    <xf numFmtId="0" fontId="107" fillId="28" borderId="36" xfId="66" applyFont="1" applyFill="1" applyBorder="1" applyAlignment="1">
      <alignment horizontal="left" vertical="center" wrapText="1"/>
    </xf>
    <xf numFmtId="2" fontId="10" fillId="0" borderId="1" xfId="14" applyNumberFormat="1" applyFont="1" applyBorder="1" applyAlignment="1">
      <alignment horizontal="left" vertical="center" wrapText="1"/>
    </xf>
    <xf numFmtId="0" fontId="11" fillId="0" borderId="1" xfId="14" applyFont="1" applyBorder="1" applyAlignment="1">
      <alignment horizontal="left" vertical="center" wrapText="1"/>
    </xf>
    <xf numFmtId="0" fontId="9" fillId="0" borderId="1" xfId="14" applyFont="1" applyBorder="1" applyAlignment="1">
      <alignment horizontal="left" vertical="center" wrapText="1"/>
    </xf>
    <xf numFmtId="0" fontId="117" fillId="0" borderId="1" xfId="14" applyFont="1" applyBorder="1" applyAlignment="1">
      <alignment horizontal="left" vertical="center"/>
    </xf>
    <xf numFmtId="0" fontId="110" fillId="0" borderId="1" xfId="14" quotePrefix="1" applyFont="1" applyBorder="1" applyAlignment="1">
      <alignment horizontal="left" vertical="center"/>
    </xf>
    <xf numFmtId="0" fontId="35" fillId="30" borderId="1" xfId="14" applyFill="1" applyBorder="1" applyAlignment="1">
      <alignment horizontal="left" vertical="center"/>
    </xf>
    <xf numFmtId="0" fontId="9" fillId="30" borderId="1" xfId="14" applyFont="1" applyFill="1" applyBorder="1" applyAlignment="1">
      <alignment horizontal="left" vertical="center"/>
    </xf>
    <xf numFmtId="0" fontId="6" fillId="30" borderId="1" xfId="14" applyFont="1" applyFill="1" applyBorder="1" applyAlignment="1">
      <alignment horizontal="left" vertical="center" wrapText="1"/>
    </xf>
    <xf numFmtId="0" fontId="131" fillId="0" borderId="1" xfId="14" applyFont="1" applyBorder="1" applyAlignment="1">
      <alignment horizontal="left" vertical="center"/>
    </xf>
    <xf numFmtId="0" fontId="85" fillId="0" borderId="1" xfId="14" quotePrefix="1" applyFont="1" applyBorder="1" applyAlignment="1">
      <alignment horizontal="left" vertical="center"/>
    </xf>
    <xf numFmtId="0" fontId="121" fillId="0" borderId="1" xfId="14" quotePrefix="1" applyFont="1" applyBorder="1" applyAlignment="1">
      <alignment horizontal="left" vertical="center"/>
    </xf>
    <xf numFmtId="0" fontId="132" fillId="0" borderId="1" xfId="14" applyFont="1" applyBorder="1" applyAlignment="1">
      <alignment horizontal="left" vertical="center"/>
    </xf>
    <xf numFmtId="0" fontId="109" fillId="0" borderId="1" xfId="14" quotePrefix="1" applyFont="1" applyBorder="1" applyAlignment="1">
      <alignment horizontal="left" vertical="center"/>
    </xf>
    <xf numFmtId="0" fontId="6" fillId="0" borderId="0" xfId="0" applyNumberFormat="1" applyFont="1" applyAlignment="1">
      <alignment horizontal="left" vertical="center"/>
    </xf>
    <xf numFmtId="0" fontId="0" fillId="0" borderId="0" xfId="0" applyNumberFormat="1" applyAlignment="1">
      <alignment horizontal="left" vertical="center"/>
    </xf>
    <xf numFmtId="0" fontId="107" fillId="28" borderId="45" xfId="66" applyNumberFormat="1" applyFont="1" applyFill="1" applyBorder="1" applyAlignment="1">
      <alignment horizontal="left" vertical="center" wrapText="1"/>
    </xf>
    <xf numFmtId="0" fontId="6" fillId="0" borderId="1" xfId="66" applyNumberFormat="1" applyBorder="1" applyAlignment="1">
      <alignment horizontal="left" vertical="center"/>
    </xf>
    <xf numFmtId="0" fontId="10" fillId="0" borderId="0" xfId="66" applyNumberFormat="1" applyFont="1" applyAlignment="1">
      <alignment horizontal="left" vertical="center"/>
    </xf>
    <xf numFmtId="0" fontId="0" fillId="0" borderId="1" xfId="0" applyNumberFormat="1" applyBorder="1" applyAlignment="1">
      <alignment horizontal="left" vertical="center"/>
    </xf>
    <xf numFmtId="2" fontId="10" fillId="0" borderId="1" xfId="14" applyNumberFormat="1" applyFont="1" applyBorder="1" applyAlignment="1">
      <alignment horizontal="left" vertical="center"/>
    </xf>
    <xf numFmtId="1" fontId="0" fillId="0" borderId="0" xfId="0" applyNumberFormat="1" applyAlignment="1">
      <alignment horizontal="left" vertical="center"/>
    </xf>
    <xf numFmtId="170" fontId="102" fillId="0" borderId="0" xfId="63" applyNumberFormat="1">
      <alignment vertical="center"/>
    </xf>
    <xf numFmtId="168" fontId="12" fillId="4" borderId="0" xfId="0" applyNumberFormat="1" applyFont="1" applyFill="1" applyAlignment="1">
      <alignment horizontal="center" vertical="center" readingOrder="2"/>
    </xf>
    <xf numFmtId="168" fontId="12" fillId="4" borderId="0" xfId="0" applyNumberFormat="1" applyFont="1" applyFill="1"/>
    <xf numFmtId="0" fontId="0" fillId="30" borderId="0" xfId="0" applyFill="1"/>
    <xf numFmtId="0" fontId="12" fillId="4" borderId="0" xfId="0" applyNumberFormat="1" applyFont="1" applyFill="1" applyAlignment="1" applyProtection="1">
      <alignment horizontal="center" vertical="center"/>
      <protection hidden="1"/>
    </xf>
    <xf numFmtId="49" fontId="12" fillId="4" borderId="0" xfId="0" applyNumberFormat="1" applyFont="1" applyFill="1" applyAlignment="1" applyProtection="1">
      <alignment horizontal="center" vertical="center"/>
      <protection hidden="1"/>
    </xf>
    <xf numFmtId="0" fontId="23" fillId="4" borderId="0" xfId="0" applyFont="1" applyFill="1" applyBorder="1" applyAlignment="1" applyProtection="1">
      <alignment horizontal="center" vertical="center" wrapText="1"/>
      <protection hidden="1"/>
    </xf>
    <xf numFmtId="1" fontId="17" fillId="0" borderId="0" xfId="0" applyNumberFormat="1" applyFont="1" applyFill="1" applyBorder="1" applyAlignment="1" applyProtection="1">
      <alignment horizontal="center" vertical="center"/>
      <protection hidden="1"/>
    </xf>
    <xf numFmtId="0" fontId="6" fillId="0" borderId="0" xfId="0" applyFont="1" applyAlignment="1">
      <alignment vertical="center"/>
    </xf>
    <xf numFmtId="1" fontId="12" fillId="4" borderId="0" xfId="0" applyNumberFormat="1" applyFont="1" applyFill="1" applyAlignment="1" applyProtection="1">
      <alignment horizontal="center" vertical="center"/>
      <protection hidden="1"/>
    </xf>
    <xf numFmtId="2" fontId="12" fillId="4" borderId="0" xfId="59" applyNumberFormat="1" applyFont="1" applyFill="1" applyAlignment="1" applyProtection="1">
      <alignment horizontal="center" vertical="center"/>
      <protection hidden="1"/>
    </xf>
    <xf numFmtId="0" fontId="30" fillId="0" borderId="0" xfId="4" applyFont="1"/>
    <xf numFmtId="0" fontId="33" fillId="4" borderId="0" xfId="4" applyFont="1" applyFill="1" applyAlignment="1">
      <alignment horizontal="right" vertical="center"/>
    </xf>
    <xf numFmtId="0" fontId="23" fillId="4" borderId="0" xfId="4" applyFont="1" applyFill="1"/>
    <xf numFmtId="0" fontId="15" fillId="4" borderId="0" xfId="4" applyFont="1" applyFill="1"/>
    <xf numFmtId="0" fontId="26" fillId="4" borderId="0" xfId="4" applyFont="1" applyFill="1" applyAlignment="1">
      <alignment horizontal="right"/>
    </xf>
    <xf numFmtId="0" fontId="62" fillId="0" borderId="0" xfId="4" applyFont="1"/>
    <xf numFmtId="0" fontId="81" fillId="0" borderId="0" xfId="4" applyFont="1"/>
    <xf numFmtId="0" fontId="61" fillId="0" borderId="0" xfId="4" applyFont="1"/>
    <xf numFmtId="0" fontId="26" fillId="4" borderId="0" xfId="4" applyFont="1" applyFill="1" applyAlignment="1">
      <alignment horizontal="right" vertical="center"/>
    </xf>
    <xf numFmtId="0" fontId="27" fillId="0" borderId="0" xfId="4" applyFont="1" applyAlignment="1">
      <alignment vertical="center"/>
    </xf>
    <xf numFmtId="0" fontId="33" fillId="4" borderId="0" xfId="4" applyFont="1" applyFill="1" applyAlignment="1">
      <alignment vertical="center" wrapText="1"/>
    </xf>
    <xf numFmtId="0" fontId="65" fillId="29" borderId="4" xfId="4" applyFont="1" applyFill="1" applyBorder="1" applyAlignment="1">
      <alignment horizontal="center" vertical="center"/>
    </xf>
    <xf numFmtId="2" fontId="67" fillId="4" borderId="26" xfId="4" applyNumberFormat="1" applyFont="1" applyFill="1" applyBorder="1" applyAlignment="1">
      <alignment horizontal="center" vertical="center" wrapText="1"/>
    </xf>
    <xf numFmtId="2" fontId="67" fillId="4" borderId="28" xfId="4" applyNumberFormat="1" applyFont="1" applyFill="1" applyBorder="1" applyAlignment="1">
      <alignment horizontal="center" vertical="center" wrapText="1"/>
    </xf>
    <xf numFmtId="2" fontId="65" fillId="0" borderId="29" xfId="4" applyNumberFormat="1" applyFont="1" applyBorder="1" applyAlignment="1">
      <alignment horizontal="center" vertical="center"/>
    </xf>
    <xf numFmtId="0" fontId="31" fillId="0" borderId="0" xfId="4" applyFont="1"/>
    <xf numFmtId="0" fontId="65" fillId="29" borderId="3" xfId="4" applyFont="1" applyFill="1" applyBorder="1" applyAlignment="1">
      <alignment horizontal="center" vertical="center" wrapText="1"/>
    </xf>
    <xf numFmtId="0" fontId="67" fillId="4" borderId="24" xfId="4" applyFont="1" applyFill="1" applyBorder="1" applyAlignment="1">
      <alignment horizontal="center" vertical="center" wrapText="1"/>
    </xf>
    <xf numFmtId="0" fontId="65" fillId="0" borderId="25" xfId="4" applyFont="1" applyBorder="1" applyAlignment="1">
      <alignment horizontal="center" vertical="center"/>
    </xf>
    <xf numFmtId="168" fontId="67" fillId="4" borderId="27" xfId="4" applyNumberFormat="1" applyFont="1" applyFill="1" applyBorder="1" applyAlignment="1">
      <alignment horizontal="center" vertical="center" wrapText="1"/>
    </xf>
    <xf numFmtId="1" fontId="28" fillId="0" borderId="0" xfId="4" applyNumberFormat="1" applyFont="1" applyAlignment="1">
      <alignment horizontal="left"/>
    </xf>
    <xf numFmtId="1" fontId="29" fillId="0" borderId="0" xfId="3" applyNumberFormat="1" applyFont="1" applyFill="1" applyBorder="1" applyAlignment="1" applyProtection="1">
      <alignment vertical="center"/>
    </xf>
    <xf numFmtId="1" fontId="29" fillId="0" borderId="0" xfId="4" applyNumberFormat="1" applyFont="1"/>
    <xf numFmtId="1" fontId="26" fillId="4" borderId="0" xfId="3" applyNumberFormat="1" applyFont="1" applyFill="1" applyBorder="1" applyAlignment="1" applyProtection="1">
      <alignment vertical="center"/>
    </xf>
    <xf numFmtId="1" fontId="27" fillId="0" borderId="0" xfId="4" applyNumberFormat="1" applyFont="1"/>
    <xf numFmtId="1" fontId="65" fillId="29" borderId="5" xfId="4" applyNumberFormat="1" applyFont="1" applyFill="1" applyBorder="1" applyAlignment="1">
      <alignment horizontal="center" vertical="center" wrapText="1"/>
    </xf>
    <xf numFmtId="1" fontId="67" fillId="4" borderId="27" xfId="4" applyNumberFormat="1" applyFont="1" applyFill="1" applyBorder="1" applyAlignment="1">
      <alignment horizontal="center" vertical="center" wrapText="1"/>
    </xf>
    <xf numFmtId="1" fontId="65" fillId="0" borderId="29" xfId="4" applyNumberFormat="1" applyFont="1" applyBorder="1" applyAlignment="1">
      <alignment horizontal="center" vertical="center" wrapText="1"/>
    </xf>
    <xf numFmtId="0" fontId="19" fillId="5" borderId="2" xfId="0" applyFont="1" applyFill="1" applyBorder="1" applyAlignment="1" applyProtection="1">
      <alignment horizontal="center" vertical="center" wrapText="1"/>
      <protection hidden="1"/>
    </xf>
    <xf numFmtId="0" fontId="7" fillId="6" borderId="0" xfId="3" applyFill="1" applyBorder="1" applyAlignment="1" applyProtection="1"/>
    <xf numFmtId="0" fontId="24" fillId="6" borderId="7" xfId="3" applyFont="1" applyFill="1" applyBorder="1" applyAlignment="1" applyProtection="1"/>
    <xf numFmtId="0" fontId="24" fillId="6" borderId="0" xfId="3" applyFont="1" applyFill="1" applyBorder="1" applyAlignment="1" applyProtection="1"/>
    <xf numFmtId="0" fontId="14" fillId="0" borderId="0" xfId="0" applyFont="1" applyAlignment="1">
      <alignment horizontal="center" vertical="center"/>
    </xf>
    <xf numFmtId="0" fontId="14" fillId="0" borderId="0" xfId="0" applyNumberFormat="1" applyFont="1" applyAlignment="1">
      <alignment horizontal="center" vertical="center"/>
    </xf>
    <xf numFmtId="1" fontId="14"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NumberFormat="1" applyFont="1" applyAlignment="1">
      <alignment horizontal="center" vertical="center"/>
    </xf>
    <xf numFmtId="1" fontId="18" fillId="0" borderId="0" xfId="0" applyNumberFormat="1" applyFont="1" applyAlignment="1">
      <alignment horizontal="center" vertical="center"/>
    </xf>
    <xf numFmtId="0" fontId="19" fillId="5" borderId="0" xfId="0"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2" fontId="86" fillId="5" borderId="2" xfId="59" applyNumberFormat="1" applyFont="1" applyFill="1" applyBorder="1" applyAlignment="1" applyProtection="1">
      <alignment horizontal="center" vertical="center" wrapText="1"/>
      <protection hidden="1"/>
    </xf>
    <xf numFmtId="0" fontId="18" fillId="5" borderId="2" xfId="0" applyFont="1" applyFill="1" applyBorder="1" applyAlignment="1" applyProtection="1">
      <alignment horizontal="center" vertical="center" wrapText="1"/>
      <protection hidden="1"/>
    </xf>
    <xf numFmtId="0" fontId="19" fillId="5" borderId="2" xfId="0" applyNumberFormat="1" applyFont="1" applyFill="1" applyBorder="1" applyAlignment="1" applyProtection="1">
      <alignment horizontal="center" vertical="center"/>
      <protection hidden="1"/>
    </xf>
    <xf numFmtId="1" fontId="19" fillId="5" borderId="2" xfId="0" applyNumberFormat="1" applyFont="1" applyFill="1" applyBorder="1" applyAlignment="1" applyProtection="1">
      <alignment horizontal="center" vertical="center"/>
      <protection hidden="1"/>
    </xf>
    <xf numFmtId="0" fontId="12" fillId="0" borderId="0" xfId="0" applyFont="1" applyAlignment="1">
      <alignment horizontal="center" vertical="center"/>
    </xf>
    <xf numFmtId="0" fontId="14" fillId="4" borderId="0" xfId="0" applyFont="1" applyFill="1" applyAlignment="1">
      <alignment horizontal="center" vertical="center"/>
    </xf>
    <xf numFmtId="0" fontId="17" fillId="0" borderId="0" xfId="0" applyFont="1" applyAlignment="1">
      <alignment horizontal="center" vertical="center"/>
    </xf>
    <xf numFmtId="2" fontId="12" fillId="0" borderId="0" xfId="59" applyNumberFormat="1" applyFont="1" applyAlignment="1">
      <alignment horizontal="center" vertical="center"/>
    </xf>
    <xf numFmtId="0" fontId="12" fillId="0" borderId="0" xfId="0" applyNumberFormat="1" applyFont="1" applyAlignment="1">
      <alignment horizontal="center" vertical="center"/>
    </xf>
    <xf numFmtId="1" fontId="12" fillId="0" borderId="0" xfId="0" applyNumberFormat="1" applyFont="1" applyAlignment="1">
      <alignment horizontal="center" vertical="center"/>
    </xf>
    <xf numFmtId="2" fontId="12" fillId="4" borderId="0" xfId="59" applyNumberFormat="1" applyFont="1" applyFill="1" applyAlignment="1">
      <alignment horizontal="center" vertical="center"/>
    </xf>
    <xf numFmtId="0" fontId="12" fillId="30" borderId="0" xfId="0" applyFont="1" applyFill="1" applyAlignment="1">
      <alignment horizontal="center" vertical="center"/>
    </xf>
    <xf numFmtId="0" fontId="12" fillId="4" borderId="0" xfId="0" applyFont="1" applyFill="1" applyBorder="1" applyAlignment="1">
      <alignment horizontal="center" vertical="center"/>
    </xf>
    <xf numFmtId="0" fontId="12" fillId="0" borderId="35" xfId="0" applyFont="1" applyBorder="1" applyAlignment="1">
      <alignment horizontal="center" vertical="center"/>
    </xf>
    <xf numFmtId="0" fontId="171" fillId="3" borderId="3" xfId="0" applyFont="1" applyFill="1" applyBorder="1" applyAlignment="1">
      <alignment horizontal="center" vertical="center"/>
    </xf>
    <xf numFmtId="0" fontId="171" fillId="3" borderId="4" xfId="0" applyFont="1" applyFill="1" applyBorder="1" applyAlignment="1">
      <alignment horizontal="center" vertical="center"/>
    </xf>
    <xf numFmtId="0" fontId="33" fillId="4" borderId="1" xfId="0" applyFont="1" applyFill="1" applyBorder="1" applyAlignment="1" applyProtection="1">
      <alignment horizontal="center" vertical="center"/>
      <protection hidden="1"/>
    </xf>
    <xf numFmtId="168" fontId="12" fillId="0" borderId="1" xfId="0" applyNumberFormat="1" applyFont="1" applyBorder="1" applyAlignment="1" applyProtection="1">
      <alignment horizontal="center" vertical="center"/>
      <protection hidden="1"/>
    </xf>
    <xf numFmtId="1" fontId="12"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168" fontId="12"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0" fontId="33" fillId="4" borderId="1" xfId="0" applyFont="1" applyFill="1" applyBorder="1" applyAlignment="1">
      <alignment horizontal="center" vertical="center"/>
    </xf>
    <xf numFmtId="168" fontId="12" fillId="4" borderId="1" xfId="0" applyNumberFormat="1" applyFont="1" applyFill="1" applyBorder="1" applyAlignment="1" applyProtection="1">
      <alignment horizontal="center" vertical="center"/>
      <protection hidden="1"/>
    </xf>
    <xf numFmtId="0" fontId="12" fillId="0" borderId="1" xfId="0" applyNumberFormat="1" applyFont="1" applyBorder="1" applyAlignment="1" applyProtection="1">
      <alignment horizontal="center" vertical="center"/>
      <protection hidden="1"/>
    </xf>
    <xf numFmtId="0" fontId="12" fillId="4" borderId="1" xfId="0" applyFont="1" applyFill="1" applyBorder="1" applyAlignment="1" applyProtection="1">
      <alignment horizontal="center" vertical="center"/>
      <protection hidden="1"/>
    </xf>
    <xf numFmtId="49" fontId="12" fillId="0" borderId="1" xfId="0" applyNumberFormat="1" applyFont="1" applyBorder="1" applyAlignment="1" applyProtection="1">
      <alignment horizontal="center" vertical="center"/>
      <protection hidden="1"/>
    </xf>
    <xf numFmtId="168" fontId="12" fillId="4" borderId="1" xfId="59" applyNumberFormat="1" applyFont="1" applyFill="1" applyBorder="1" applyAlignment="1" applyProtection="1">
      <alignment horizontal="center" vertical="center"/>
      <protection hidden="1"/>
    </xf>
    <xf numFmtId="2" fontId="12" fillId="4" borderId="1" xfId="59" applyNumberFormat="1" applyFont="1" applyFill="1" applyBorder="1" applyAlignment="1" applyProtection="1">
      <alignment horizontal="center" vertical="center"/>
      <protection hidden="1"/>
    </xf>
    <xf numFmtId="1" fontId="12" fillId="4" borderId="1" xfId="59" applyNumberFormat="1"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wrapText="1"/>
      <protection hidden="1"/>
    </xf>
    <xf numFmtId="0" fontId="33" fillId="4" borderId="1" xfId="0" applyFont="1" applyFill="1" applyBorder="1" applyAlignment="1" applyProtection="1">
      <alignment horizontal="center" vertical="center" wrapText="1"/>
      <protection hidden="1"/>
    </xf>
    <xf numFmtId="0" fontId="18" fillId="4" borderId="1" xfId="0" applyFont="1" applyFill="1" applyBorder="1" applyAlignment="1" applyProtection="1">
      <alignment horizontal="center" vertical="center"/>
      <protection hidden="1"/>
    </xf>
    <xf numFmtId="1" fontId="12" fillId="4" borderId="1" xfId="0" applyNumberFormat="1" applyFont="1" applyFill="1" applyBorder="1" applyAlignment="1" applyProtection="1">
      <alignment horizontal="center" vertical="center"/>
      <protection hidden="1"/>
    </xf>
    <xf numFmtId="0" fontId="12" fillId="4" borderId="1" xfId="0" applyFont="1" applyFill="1" applyBorder="1" applyAlignment="1">
      <alignment horizontal="center" vertical="center" readingOrder="2"/>
    </xf>
    <xf numFmtId="0" fontId="23" fillId="30" borderId="0" xfId="0" applyFont="1" applyFill="1" applyAlignment="1">
      <alignment horizontal="center" vertical="center"/>
    </xf>
    <xf numFmtId="0" fontId="171" fillId="3" borderId="4" xfId="0" applyNumberFormat="1" applyFont="1" applyFill="1" applyBorder="1" applyAlignment="1">
      <alignment horizontal="center" vertical="center"/>
    </xf>
    <xf numFmtId="1" fontId="171" fillId="3" borderId="4" xfId="0" applyNumberFormat="1" applyFont="1" applyFill="1" applyBorder="1" applyAlignment="1">
      <alignment horizontal="center" vertical="center"/>
    </xf>
    <xf numFmtId="0" fontId="171" fillId="3" borderId="0" xfId="0" applyFont="1" applyFill="1" applyAlignment="1">
      <alignment horizontal="center" vertical="center"/>
    </xf>
    <xf numFmtId="0" fontId="20" fillId="0" borderId="6" xfId="0" applyFont="1" applyBorder="1" applyAlignment="1">
      <alignment horizontal="center" vertical="center"/>
    </xf>
    <xf numFmtId="0" fontId="14" fillId="4" borderId="1" xfId="0" applyFont="1" applyFill="1" applyBorder="1" applyAlignment="1">
      <alignment horizontal="center" vertical="center"/>
    </xf>
    <xf numFmtId="0" fontId="172" fillId="0" borderId="1" xfId="63" applyFont="1" applyBorder="1" applyAlignment="1">
      <alignment horizontal="center" vertical="center"/>
    </xf>
    <xf numFmtId="0" fontId="170" fillId="0" borderId="0" xfId="0" applyFont="1" applyAlignment="1">
      <alignment horizontal="center" vertical="center"/>
    </xf>
    <xf numFmtId="0" fontId="170" fillId="0" borderId="0" xfId="0" applyNumberFormat="1" applyFont="1" applyAlignment="1">
      <alignment horizontal="center" vertical="center"/>
    </xf>
    <xf numFmtId="1" fontId="170" fillId="0" borderId="0" xfId="0" applyNumberFormat="1" applyFont="1" applyAlignment="1">
      <alignment horizontal="center" vertical="center"/>
    </xf>
    <xf numFmtId="0" fontId="15" fillId="0" borderId="0" xfId="0" applyFont="1" applyAlignment="1">
      <alignment horizontal="center" vertical="center"/>
    </xf>
    <xf numFmtId="0" fontId="168" fillId="0" borderId="0" xfId="0" applyFont="1" applyAlignment="1">
      <alignment horizontal="center" vertical="center"/>
    </xf>
    <xf numFmtId="0" fontId="167" fillId="5" borderId="51" xfId="0" applyFont="1" applyFill="1" applyBorder="1" applyAlignment="1" applyProtection="1">
      <alignment horizontal="center" vertical="center" wrapText="1"/>
      <protection hidden="1"/>
    </xf>
    <xf numFmtId="0" fontId="167" fillId="5" borderId="51" xfId="0" applyNumberFormat="1" applyFont="1" applyFill="1" applyBorder="1" applyAlignment="1" applyProtection="1">
      <alignment horizontal="center" vertical="center"/>
      <protection hidden="1"/>
    </xf>
    <xf numFmtId="1" fontId="167" fillId="5" borderId="51" xfId="0" applyNumberFormat="1" applyFont="1" applyFill="1" applyBorder="1" applyAlignment="1" applyProtection="1">
      <alignment horizontal="center" vertical="center"/>
      <protection hidden="1"/>
    </xf>
    <xf numFmtId="0" fontId="173" fillId="0" borderId="0" xfId="0" applyFont="1" applyAlignment="1">
      <alignment horizontal="center" vertical="center"/>
    </xf>
    <xf numFmtId="0" fontId="173" fillId="0" borderId="6" xfId="0" applyFont="1" applyBorder="1" applyAlignment="1">
      <alignment horizontal="center" vertical="center"/>
    </xf>
    <xf numFmtId="0" fontId="173" fillId="0" borderId="0" xfId="0" applyFont="1" applyBorder="1" applyAlignment="1">
      <alignment horizontal="center" vertical="center" wrapText="1"/>
    </xf>
    <xf numFmtId="0" fontId="173" fillId="0" borderId="0" xfId="0" applyFont="1" applyBorder="1" applyAlignment="1">
      <alignment horizontal="center" vertical="center"/>
    </xf>
    <xf numFmtId="0" fontId="175" fillId="0" borderId="0" xfId="0" applyFont="1" applyAlignment="1">
      <alignment horizontal="center" vertical="center"/>
    </xf>
    <xf numFmtId="168" fontId="171" fillId="3" borderId="4" xfId="59" applyNumberFormat="1" applyFont="1" applyFill="1" applyBorder="1" applyAlignment="1">
      <alignment horizontal="center" vertical="center"/>
    </xf>
    <xf numFmtId="168" fontId="14" fillId="0" borderId="0" xfId="59" applyNumberFormat="1" applyFont="1" applyAlignment="1">
      <alignment horizontal="center" vertical="center"/>
    </xf>
    <xf numFmtId="168" fontId="167" fillId="5" borderId="51" xfId="59" applyNumberFormat="1" applyFont="1" applyFill="1" applyBorder="1" applyAlignment="1" applyProtection="1">
      <alignment horizontal="center" vertical="center" wrapText="1"/>
      <protection hidden="1"/>
    </xf>
    <xf numFmtId="168" fontId="12" fillId="0" borderId="1" xfId="59" applyNumberFormat="1" applyFont="1" applyBorder="1" applyAlignment="1" applyProtection="1">
      <alignment horizontal="center" vertical="center"/>
      <protection hidden="1"/>
    </xf>
    <xf numFmtId="168" fontId="12" fillId="0" borderId="0" xfId="59" applyNumberFormat="1" applyFont="1" applyAlignment="1" applyProtection="1">
      <alignment horizontal="center" vertical="center"/>
      <protection hidden="1"/>
    </xf>
    <xf numFmtId="168" fontId="170" fillId="0" borderId="0" xfId="59" applyNumberFormat="1" applyFont="1" applyAlignment="1">
      <alignment horizontal="center" vertical="center"/>
    </xf>
    <xf numFmtId="168" fontId="171" fillId="4" borderId="4" xfId="59" applyNumberFormat="1" applyFont="1" applyFill="1" applyBorder="1" applyAlignment="1">
      <alignment horizontal="center" vertical="center"/>
    </xf>
    <xf numFmtId="168" fontId="170" fillId="4" borderId="0" xfId="59" applyNumberFormat="1" applyFont="1" applyFill="1" applyAlignment="1">
      <alignment horizontal="center" vertical="center"/>
    </xf>
    <xf numFmtId="168" fontId="14" fillId="4" borderId="0" xfId="59" applyNumberFormat="1" applyFont="1" applyFill="1" applyAlignment="1">
      <alignment horizontal="center" vertical="center"/>
    </xf>
    <xf numFmtId="168" fontId="27" fillId="0" borderId="0" xfId="4" applyNumberFormat="1" applyFont="1"/>
    <xf numFmtId="168" fontId="23" fillId="4" borderId="0" xfId="4" applyNumberFormat="1" applyFont="1" applyFill="1"/>
    <xf numFmtId="168" fontId="26" fillId="4" borderId="0" xfId="3" applyNumberFormat="1" applyFont="1" applyFill="1" applyBorder="1" applyAlignment="1" applyProtection="1">
      <alignment vertical="center"/>
    </xf>
    <xf numFmtId="168" fontId="65" fillId="29" borderId="23" xfId="4" applyNumberFormat="1" applyFont="1" applyFill="1" applyBorder="1" applyAlignment="1">
      <alignment horizontal="center" vertical="center" wrapText="1"/>
    </xf>
    <xf numFmtId="168" fontId="67" fillId="4" borderId="28" xfId="4" applyNumberFormat="1" applyFont="1" applyFill="1" applyBorder="1" applyAlignment="1">
      <alignment horizontal="center" vertical="center" wrapText="1"/>
    </xf>
    <xf numFmtId="168" fontId="30" fillId="0" borderId="0" xfId="4" applyNumberFormat="1" applyFont="1"/>
    <xf numFmtId="168" fontId="25" fillId="4" borderId="0" xfId="4" applyNumberFormat="1" applyFont="1" applyFill="1" applyAlignment="1">
      <alignment horizontal="left"/>
    </xf>
    <xf numFmtId="168" fontId="28" fillId="0" borderId="0" xfId="4" applyNumberFormat="1" applyFont="1" applyAlignment="1">
      <alignment horizontal="left"/>
    </xf>
    <xf numFmtId="168" fontId="29" fillId="0" borderId="0" xfId="3" applyNumberFormat="1" applyFont="1" applyFill="1" applyBorder="1" applyAlignment="1" applyProtection="1">
      <alignment vertical="center"/>
    </xf>
    <xf numFmtId="168" fontId="29" fillId="0" borderId="0" xfId="4" applyNumberFormat="1" applyFont="1"/>
    <xf numFmtId="0" fontId="17" fillId="4" borderId="0" xfId="5" applyFont="1" applyFill="1">
      <alignment vertical="center"/>
    </xf>
    <xf numFmtId="0" fontId="68" fillId="4" borderId="0" xfId="5" applyFont="1" applyFill="1">
      <alignment vertical="center"/>
    </xf>
    <xf numFmtId="0" fontId="23" fillId="4" borderId="0" xfId="5" applyFont="1" applyFill="1">
      <alignment vertical="center"/>
    </xf>
    <xf numFmtId="0" fontId="23" fillId="3" borderId="0" xfId="5" applyFont="1" applyFill="1">
      <alignment vertical="center"/>
    </xf>
    <xf numFmtId="0" fontId="33" fillId="4" borderId="0" xfId="0" applyFont="1" applyFill="1" applyAlignment="1">
      <alignment horizontal="left"/>
    </xf>
    <xf numFmtId="0" fontId="69" fillId="4" borderId="0" xfId="0" applyFont="1" applyFill="1" applyAlignment="1">
      <alignment horizontal="left"/>
    </xf>
    <xf numFmtId="0" fontId="71" fillId="4" borderId="0" xfId="0" applyFont="1" applyFill="1"/>
    <xf numFmtId="0" fontId="33" fillId="4" borderId="0" xfId="0" applyFont="1" applyFill="1" applyAlignment="1">
      <alignment horizontal="right"/>
    </xf>
    <xf numFmtId="0" fontId="68" fillId="4" borderId="0" xfId="0" applyFont="1" applyFill="1" applyAlignment="1">
      <alignment horizontal="right"/>
    </xf>
    <xf numFmtId="0" fontId="17" fillId="4" borderId="0" xfId="0" applyFont="1" applyFill="1"/>
    <xf numFmtId="0" fontId="75" fillId="4" borderId="0" xfId="0" applyFont="1" applyFill="1"/>
    <xf numFmtId="0" fontId="18" fillId="4" borderId="0" xfId="0" applyFont="1" applyFill="1" applyAlignment="1">
      <alignment horizontal="right"/>
    </xf>
    <xf numFmtId="0" fontId="74" fillId="4" borderId="0" xfId="0" applyFont="1" applyFill="1" applyAlignment="1">
      <alignment horizontal="right"/>
    </xf>
    <xf numFmtId="0" fontId="12" fillId="4" borderId="0" xfId="5" applyFont="1" applyFill="1">
      <alignment vertical="center"/>
    </xf>
    <xf numFmtId="0" fontId="12" fillId="3" borderId="0" xfId="5" applyFont="1" applyFill="1">
      <alignment vertical="center"/>
    </xf>
    <xf numFmtId="0" fontId="18" fillId="4" borderId="0" xfId="0" applyFont="1" applyFill="1" applyAlignment="1">
      <alignment horizontal="left"/>
    </xf>
    <xf numFmtId="0" fontId="12" fillId="3" borderId="0" xfId="0" applyFont="1" applyFill="1"/>
    <xf numFmtId="0" fontId="17" fillId="3" borderId="0" xfId="0" applyFont="1" applyFill="1"/>
    <xf numFmtId="0" fontId="12" fillId="4" borderId="0" xfId="0" applyFont="1" applyFill="1" applyAlignment="1">
      <alignment horizontal="left"/>
    </xf>
    <xf numFmtId="0" fontId="74" fillId="4" borderId="0" xfId="0" applyFont="1" applyFill="1" applyAlignment="1">
      <alignment horizontal="left"/>
    </xf>
    <xf numFmtId="0" fontId="74" fillId="4" borderId="0" xfId="0" applyFont="1" applyFill="1"/>
    <xf numFmtId="0" fontId="18" fillId="4" borderId="0" xfId="0" applyFont="1" applyFill="1"/>
    <xf numFmtId="0" fontId="82" fillId="4" borderId="0" xfId="0" applyFont="1" applyFill="1" applyAlignment="1">
      <alignment horizontal="left"/>
    </xf>
    <xf numFmtId="0" fontId="83" fillId="4" borderId="0" xfId="0" applyFont="1" applyFill="1"/>
    <xf numFmtId="0" fontId="12" fillId="4" borderId="0" xfId="0" applyFont="1" applyFill="1" applyAlignment="1">
      <alignment horizontal="left" indent="1"/>
    </xf>
    <xf numFmtId="0" fontId="76" fillId="4" borderId="0" xfId="0" applyFont="1" applyFill="1"/>
    <xf numFmtId="0" fontId="18" fillId="4" borderId="0" xfId="0" applyFont="1" applyFill="1" applyAlignment="1">
      <alignment vertical="top"/>
    </xf>
    <xf numFmtId="0" fontId="76" fillId="4" borderId="0" xfId="0" applyFont="1" applyFill="1" applyAlignment="1">
      <alignment horizontal="left"/>
    </xf>
    <xf numFmtId="0" fontId="77" fillId="4" borderId="0" xfId="0" applyFont="1" applyFill="1" applyAlignment="1">
      <alignment horizontal="left"/>
    </xf>
    <xf numFmtId="0" fontId="78" fillId="4" borderId="0" xfId="0" applyFont="1" applyFill="1" applyAlignment="1">
      <alignment horizontal="left"/>
    </xf>
    <xf numFmtId="0" fontId="77" fillId="3" borderId="0" xfId="5" applyFont="1" applyFill="1">
      <alignment vertical="center"/>
    </xf>
    <xf numFmtId="0" fontId="74" fillId="3" borderId="0" xfId="5" applyFont="1" applyFill="1">
      <alignment vertical="center"/>
    </xf>
    <xf numFmtId="0" fontId="68" fillId="3" borderId="0" xfId="5" applyFont="1" applyFill="1">
      <alignment vertical="center"/>
    </xf>
    <xf numFmtId="0" fontId="22" fillId="6" borderId="0" xfId="0" applyFont="1" applyFill="1"/>
    <xf numFmtId="0" fontId="14" fillId="6" borderId="0" xfId="0" applyFont="1" applyFill="1"/>
    <xf numFmtId="0" fontId="7" fillId="6" borderId="0" xfId="3" applyFill="1" applyAlignment="1" applyProtection="1"/>
    <xf numFmtId="0" fontId="66" fillId="4" borderId="0" xfId="4" applyFont="1" applyFill="1"/>
    <xf numFmtId="0" fontId="169" fillId="4" borderId="0" xfId="4" applyFont="1" applyFill="1"/>
    <xf numFmtId="168" fontId="169" fillId="4" borderId="0" xfId="3" applyNumberFormat="1" applyFont="1" applyFill="1" applyBorder="1" applyAlignment="1" applyProtection="1">
      <alignment vertical="center"/>
    </xf>
    <xf numFmtId="168" fontId="169" fillId="4" borderId="0" xfId="4" applyNumberFormat="1" applyFont="1" applyFill="1" applyAlignment="1">
      <alignment horizontal="right"/>
    </xf>
    <xf numFmtId="168" fontId="169" fillId="4" borderId="0" xfId="4" applyNumberFormat="1" applyFont="1" applyFill="1"/>
    <xf numFmtId="1" fontId="169" fillId="4" borderId="0" xfId="4" applyNumberFormat="1" applyFont="1" applyFill="1"/>
    <xf numFmtId="0" fontId="169" fillId="0" borderId="0" xfId="4" applyFont="1"/>
    <xf numFmtId="0" fontId="176" fillId="0" borderId="0" xfId="4" applyFont="1"/>
    <xf numFmtId="168" fontId="169" fillId="0" borderId="0" xfId="4" applyNumberFormat="1" applyFont="1"/>
    <xf numFmtId="1" fontId="169" fillId="0" borderId="0" xfId="4" applyNumberFormat="1" applyFont="1"/>
    <xf numFmtId="0" fontId="169" fillId="4" borderId="0" xfId="4" applyFont="1" applyFill="1" applyAlignment="1">
      <alignment horizontal="center"/>
    </xf>
    <xf numFmtId="168" fontId="66" fillId="0" borderId="0" xfId="4" applyNumberFormat="1" applyFont="1" applyAlignment="1">
      <alignment horizontal="left"/>
    </xf>
    <xf numFmtId="0" fontId="66" fillId="0" borderId="0" xfId="4" applyFont="1" applyAlignment="1">
      <alignment horizontal="left"/>
    </xf>
    <xf numFmtId="168" fontId="176" fillId="0" borderId="0" xfId="4" applyNumberFormat="1" applyFont="1"/>
    <xf numFmtId="168" fontId="177" fillId="0" borderId="0" xfId="4" applyNumberFormat="1" applyFont="1"/>
    <xf numFmtId="0" fontId="177" fillId="0" borderId="0" xfId="4" applyFont="1"/>
    <xf numFmtId="1" fontId="176" fillId="0" borderId="0" xfId="4" applyNumberFormat="1" applyFont="1"/>
    <xf numFmtId="168" fontId="177" fillId="0" borderId="0" xfId="4" applyNumberFormat="1" applyFont="1" applyAlignment="1">
      <alignment horizontal="left"/>
    </xf>
    <xf numFmtId="0" fontId="7" fillId="6" borderId="0" xfId="3" applyFill="1" applyBorder="1" applyAlignment="1" applyProtection="1"/>
    <xf numFmtId="0" fontId="12" fillId="29" borderId="11" xfId="4" applyFont="1" applyFill="1" applyBorder="1" applyAlignment="1">
      <alignment horizontal="right" vertical="center"/>
    </xf>
    <xf numFmtId="0" fontId="0" fillId="0" borderId="13" xfId="0" applyBorder="1" applyAlignment="1">
      <alignment vertical="center"/>
    </xf>
    <xf numFmtId="0" fontId="65" fillId="29" borderId="3" xfId="4" applyFont="1" applyFill="1" applyBorder="1" applyAlignment="1">
      <alignment horizontal="center" vertical="center" wrapText="1"/>
    </xf>
    <xf numFmtId="0" fontId="65" fillId="29" borderId="4" xfId="4" applyFont="1" applyFill="1" applyBorder="1" applyAlignment="1">
      <alignment horizontal="center" vertical="center" wrapText="1"/>
    </xf>
    <xf numFmtId="0" fontId="65" fillId="29" borderId="5" xfId="4" applyFont="1" applyFill="1" applyBorder="1" applyAlignment="1">
      <alignment horizontal="center" vertical="center" wrapText="1"/>
    </xf>
    <xf numFmtId="0" fontId="65" fillId="29" borderId="3" xfId="4" applyFont="1" applyFill="1" applyBorder="1" applyAlignment="1">
      <alignment horizontal="center" vertical="center"/>
    </xf>
    <xf numFmtId="0" fontId="65" fillId="29" borderId="4" xfId="4" applyFont="1" applyFill="1" applyBorder="1" applyAlignment="1">
      <alignment horizontal="center" vertical="center"/>
    </xf>
    <xf numFmtId="0" fontId="65" fillId="29" borderId="5" xfId="4" applyFont="1" applyFill="1" applyBorder="1" applyAlignment="1">
      <alignment horizontal="center" vertical="center"/>
    </xf>
    <xf numFmtId="0" fontId="64" fillId="5" borderId="0" xfId="4" applyFont="1" applyFill="1" applyAlignment="1">
      <alignment horizontal="center"/>
    </xf>
    <xf numFmtId="0" fontId="72" fillId="0" borderId="0" xfId="4" applyFont="1" applyAlignment="1">
      <alignment horizontal="center"/>
    </xf>
    <xf numFmtId="0" fontId="0" fillId="0" borderId="0" xfId="0" applyAlignment="1">
      <alignment horizontal="center"/>
    </xf>
    <xf numFmtId="0" fontId="66" fillId="0" borderId="0" xfId="4" applyFont="1" applyAlignment="1">
      <alignment horizontal="center" vertical="center"/>
    </xf>
    <xf numFmtId="0" fontId="66" fillId="0" borderId="9" xfId="4" applyFont="1" applyBorder="1" applyAlignment="1">
      <alignment horizontal="center" vertical="center"/>
    </xf>
    <xf numFmtId="0" fontId="66" fillId="0" borderId="10" xfId="4" applyFont="1" applyBorder="1" applyAlignment="1">
      <alignment horizontal="center" vertical="center"/>
    </xf>
    <xf numFmtId="0" fontId="31" fillId="29" borderId="11" xfId="4" applyFont="1" applyFill="1" applyBorder="1" applyAlignment="1" applyProtection="1">
      <alignment horizontal="center"/>
      <protection locked="0"/>
    </xf>
    <xf numFmtId="0" fontId="0" fillId="0" borderId="12" xfId="0" applyBorder="1" applyAlignment="1">
      <alignment horizontal="center"/>
    </xf>
    <xf numFmtId="0" fontId="0" fillId="0" borderId="13" xfId="0" applyBorder="1" applyAlignment="1">
      <alignment horizontal="center"/>
    </xf>
    <xf numFmtId="0" fontId="66" fillId="6" borderId="11" xfId="4" applyFont="1" applyFill="1" applyBorder="1" applyAlignment="1">
      <alignment horizontal="center" vertical="center"/>
    </xf>
    <xf numFmtId="0" fontId="66" fillId="6" borderId="12" xfId="4" applyFont="1" applyFill="1" applyBorder="1" applyAlignment="1">
      <alignment horizontal="center" vertical="center"/>
    </xf>
    <xf numFmtId="0" fontId="66" fillId="6" borderId="13" xfId="4" applyFont="1" applyFill="1" applyBorder="1" applyAlignment="1">
      <alignment horizontal="center" vertical="center"/>
    </xf>
    <xf numFmtId="0" fontId="65" fillId="29" borderId="11" xfId="4" applyFont="1" applyFill="1" applyBorder="1" applyAlignment="1">
      <alignment horizontal="center" vertical="center"/>
    </xf>
    <xf numFmtId="0" fontId="65" fillId="29" borderId="13" xfId="4" applyFont="1" applyFill="1" applyBorder="1" applyAlignment="1">
      <alignment horizontal="center" vertical="center"/>
    </xf>
    <xf numFmtId="0" fontId="67" fillId="4" borderId="30" xfId="4" applyFont="1" applyFill="1" applyBorder="1" applyAlignment="1">
      <alignment horizontal="center" vertical="center" wrapText="1"/>
    </xf>
    <xf numFmtId="0" fontId="67" fillId="4" borderId="32" xfId="4" applyFont="1" applyFill="1" applyBorder="1" applyAlignment="1">
      <alignment horizontal="center" vertical="center" wrapText="1"/>
    </xf>
    <xf numFmtId="0" fontId="67" fillId="4" borderId="31" xfId="4" applyFont="1" applyFill="1" applyBorder="1" applyAlignment="1">
      <alignment horizontal="center" vertical="center" wrapText="1"/>
    </xf>
    <xf numFmtId="0" fontId="65" fillId="29" borderId="33" xfId="4" applyFont="1" applyFill="1" applyBorder="1" applyAlignment="1">
      <alignment horizontal="center" vertical="center"/>
    </xf>
    <xf numFmtId="0" fontId="65" fillId="29" borderId="34" xfId="4" applyFont="1" applyFill="1" applyBorder="1" applyAlignment="1">
      <alignment horizontal="center" vertical="center"/>
    </xf>
    <xf numFmtId="0" fontId="65" fillId="29" borderId="34" xfId="0" applyFont="1" applyFill="1" applyBorder="1" applyAlignment="1">
      <alignment horizontal="center" vertical="center"/>
    </xf>
    <xf numFmtId="0" fontId="32" fillId="0" borderId="0" xfId="4" applyFont="1" applyAlignment="1">
      <alignment horizontal="left"/>
    </xf>
    <xf numFmtId="1" fontId="32" fillId="0" borderId="0" xfId="4" applyNumberFormat="1" applyFont="1"/>
    <xf numFmtId="0" fontId="27" fillId="0" borderId="0" xfId="4" applyFont="1"/>
    <xf numFmtId="0" fontId="174" fillId="0" borderId="3" xfId="0" applyFont="1" applyBorder="1" applyAlignment="1">
      <alignment horizontal="center" vertical="center"/>
    </xf>
    <xf numFmtId="0" fontId="174" fillId="0" borderId="4" xfId="0" applyFont="1" applyBorder="1" applyAlignment="1">
      <alignment horizontal="center" vertical="center"/>
    </xf>
    <xf numFmtId="0" fontId="174" fillId="0" borderId="5" xfId="0" applyNumberFormat="1" applyFont="1" applyBorder="1" applyAlignment="1">
      <alignment horizontal="center" vertical="center"/>
    </xf>
    <xf numFmtId="0" fontId="18" fillId="4" borderId="44" xfId="0" applyFont="1" applyFill="1" applyBorder="1" applyAlignment="1">
      <alignment horizontal="center" vertical="center"/>
    </xf>
    <xf numFmtId="0" fontId="18" fillId="4" borderId="45" xfId="0" applyFont="1" applyFill="1" applyBorder="1" applyAlignment="1">
      <alignment horizontal="center" vertical="center"/>
    </xf>
    <xf numFmtId="0" fontId="18" fillId="4" borderId="46" xfId="0" applyFont="1" applyFill="1" applyBorder="1" applyAlignment="1">
      <alignment horizontal="center" vertical="center"/>
    </xf>
    <xf numFmtId="0" fontId="19" fillId="5" borderId="2" xfId="0" applyFont="1" applyFill="1" applyBorder="1" applyAlignment="1" applyProtection="1">
      <alignment horizontal="center" vertical="center" wrapText="1"/>
      <protection hidden="1"/>
    </xf>
    <xf numFmtId="2" fontId="10" fillId="0" borderId="44" xfId="4" applyNumberFormat="1" applyFont="1" applyBorder="1" applyAlignment="1">
      <alignment horizontal="left" vertical="center"/>
    </xf>
    <xf numFmtId="2" fontId="10" fillId="0" borderId="45" xfId="4" applyNumberFormat="1" applyFont="1" applyBorder="1" applyAlignment="1">
      <alignment horizontal="left" vertical="center"/>
    </xf>
    <xf numFmtId="0" fontId="6" fillId="0" borderId="1"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58" xfId="0" applyFont="1" applyBorder="1" applyAlignment="1">
      <alignment horizontal="center"/>
    </xf>
    <xf numFmtId="0" fontId="6" fillId="0" borderId="0" xfId="0" applyFont="1" applyBorder="1" applyAlignment="1">
      <alignment horizontal="center"/>
    </xf>
    <xf numFmtId="0" fontId="21" fillId="5" borderId="0" xfId="0" applyFont="1" applyFill="1" applyAlignment="1">
      <alignment horizontal="center"/>
    </xf>
    <xf numFmtId="0" fontId="0" fillId="0" borderId="0" xfId="0"/>
    <xf numFmtId="0" fontId="13" fillId="7" borderId="11" xfId="0" applyFont="1" applyFill="1" applyBorder="1" applyAlignment="1">
      <alignment horizontal="center"/>
    </xf>
    <xf numFmtId="0" fontId="13" fillId="7" borderId="12" xfId="0" applyFont="1" applyFill="1" applyBorder="1" applyAlignment="1">
      <alignment horizontal="center"/>
    </xf>
    <xf numFmtId="0" fontId="13" fillId="7" borderId="13" xfId="0" applyFont="1" applyFill="1" applyBorder="1" applyAlignment="1">
      <alignment horizontal="center"/>
    </xf>
    <xf numFmtId="0" fontId="7" fillId="6" borderId="0" xfId="3" applyFill="1" applyBorder="1" applyAlignment="1" applyProtection="1"/>
    <xf numFmtId="0" fontId="24" fillId="6" borderId="7" xfId="3" applyFont="1" applyFill="1" applyBorder="1" applyAlignment="1" applyProtection="1"/>
    <xf numFmtId="0" fontId="24" fillId="6" borderId="0" xfId="3" applyFont="1" applyFill="1" applyBorder="1" applyAlignment="1" applyProtection="1"/>
    <xf numFmtId="0" fontId="24" fillId="6" borderId="9" xfId="3" applyFont="1" applyFill="1" applyBorder="1" applyAlignment="1" applyProtection="1"/>
    <xf numFmtId="0" fontId="24" fillId="6" borderId="10" xfId="3" applyFont="1" applyFill="1" applyBorder="1" applyAlignment="1" applyProtection="1"/>
  </cellXfs>
  <cellStyles count="76">
    <cellStyle name="20% - 强调文字颜色 1" xfId="15" xr:uid="{00000000-0005-0000-0000-000000000000}"/>
    <cellStyle name="20% - 强调文字颜色 2" xfId="16" xr:uid="{00000000-0005-0000-0000-000001000000}"/>
    <cellStyle name="20% - 强调文字颜色 3" xfId="17" xr:uid="{00000000-0005-0000-0000-000002000000}"/>
    <cellStyle name="20% - 强调文字颜色 4" xfId="18" xr:uid="{00000000-0005-0000-0000-000003000000}"/>
    <cellStyle name="20% - 强调文字颜色 5" xfId="19" xr:uid="{00000000-0005-0000-0000-000004000000}"/>
    <cellStyle name="20% - 强调文字颜色 6" xfId="20" xr:uid="{00000000-0005-0000-0000-000005000000}"/>
    <cellStyle name="40% - 强调文字颜色 1" xfId="21" xr:uid="{00000000-0005-0000-0000-000006000000}"/>
    <cellStyle name="40% - 强调文字颜色 2" xfId="22" xr:uid="{00000000-0005-0000-0000-000007000000}"/>
    <cellStyle name="40% - 强调文字颜色 3" xfId="23" xr:uid="{00000000-0005-0000-0000-000008000000}"/>
    <cellStyle name="40% - 强调文字颜色 4" xfId="24" xr:uid="{00000000-0005-0000-0000-000009000000}"/>
    <cellStyle name="40% - 强调文字颜色 5" xfId="25" xr:uid="{00000000-0005-0000-0000-00000A000000}"/>
    <cellStyle name="40% - 强调文字颜色 6" xfId="26" xr:uid="{00000000-0005-0000-0000-00000B000000}"/>
    <cellStyle name="60% - 强调文字颜色 1" xfId="27" xr:uid="{00000000-0005-0000-0000-00000C000000}"/>
    <cellStyle name="60% - 强调文字颜色 2" xfId="28" xr:uid="{00000000-0005-0000-0000-00000D000000}"/>
    <cellStyle name="60% - 强调文字颜色 3" xfId="29" xr:uid="{00000000-0005-0000-0000-00000E000000}"/>
    <cellStyle name="60% - 强调文字颜色 4" xfId="30" xr:uid="{00000000-0005-0000-0000-00000F000000}"/>
    <cellStyle name="60% - 强调文字颜色 5" xfId="31" xr:uid="{00000000-0005-0000-0000-000010000000}"/>
    <cellStyle name="60% - 强调文字颜色 6" xfId="32" xr:uid="{00000000-0005-0000-0000-000011000000}"/>
    <cellStyle name="Comma [0] 2" xfId="11" xr:uid="{00000000-0005-0000-0000-000012000000}"/>
    <cellStyle name="Comma 2" xfId="1" xr:uid="{00000000-0005-0000-0000-000013000000}"/>
    <cellStyle name="Comma 2 2" xfId="70" xr:uid="{EE0A2D4B-8677-4E70-B616-C352BA2BC0E5}"/>
    <cellStyle name="Currency" xfId="59" builtinId="4"/>
    <cellStyle name="Currency [0] 2" xfId="12" xr:uid="{00000000-0005-0000-0000-000014000000}"/>
    <cellStyle name="Currency 2" xfId="2" xr:uid="{00000000-0005-0000-0000-000015000000}"/>
    <cellStyle name="Currency 2 2" xfId="69" xr:uid="{E4F3A5C5-D64E-4E96-A9AE-2F0D651A4F7F}"/>
    <cellStyle name="Currency 2 3" xfId="73" xr:uid="{B37E1115-8D6A-4C0F-9670-15AD84738747}"/>
    <cellStyle name="Currency 3" xfId="65" xr:uid="{F7882EED-09B4-4C97-BD79-8A86D1F38754}"/>
    <cellStyle name="Currency 4" xfId="72" xr:uid="{552A1249-3601-4651-92C3-ECDFDBA280C4}"/>
    <cellStyle name="Hyperlink" xfId="3" builtinId="8"/>
    <cellStyle name="Hyperlink 2" xfId="33" xr:uid="{00000000-0005-0000-0000-000017000000}"/>
    <cellStyle name="Hyperlink 2 2" xfId="74" xr:uid="{F62BBEFE-5FAC-421F-AA0A-854BDAC63663}"/>
    <cellStyle name="Normal" xfId="0" builtinId="0"/>
    <cellStyle name="Normal 2" xfId="4" xr:uid="{00000000-0005-0000-0000-000019000000}"/>
    <cellStyle name="Normal 2 2" xfId="14" xr:uid="{00000000-0005-0000-0000-00001A000000}"/>
    <cellStyle name="Normal 2 2 2" xfId="66" xr:uid="{AFA93C1E-66B9-40EB-A3CD-5D4FA8C57076}"/>
    <cellStyle name="Normal 2 3" xfId="62" xr:uid="{7B197597-B1C3-48B3-806A-597A4566A0DB}"/>
    <cellStyle name="Normal 2 4" xfId="68" xr:uid="{7CA8546A-E011-4651-B6F8-5A118FE95D35}"/>
    <cellStyle name="Normal 3" xfId="6" xr:uid="{00000000-0005-0000-0000-00001B000000}"/>
    <cellStyle name="Normal 3 2" xfId="8" xr:uid="{00000000-0005-0000-0000-00001C000000}"/>
    <cellStyle name="Normal 4" xfId="7" xr:uid="{00000000-0005-0000-0000-00001D000000}"/>
    <cellStyle name="Normal 4 2" xfId="71" xr:uid="{2395C4A4-15E0-4B74-B8FD-CFA17963FA74}"/>
    <cellStyle name="Normal 4 2 2" xfId="75" xr:uid="{E3E26611-9D92-4CBF-B984-6BF455E4990E}"/>
    <cellStyle name="Normal 4 3" xfId="67" xr:uid="{8340456F-12C5-4F55-9000-099EEA99CB30}"/>
    <cellStyle name="Normal 5" xfId="9" xr:uid="{00000000-0005-0000-0000-00001E000000}"/>
    <cellStyle name="Normal 6" xfId="10" xr:uid="{00000000-0005-0000-0000-00001F000000}"/>
    <cellStyle name="Normal 7" xfId="13" xr:uid="{00000000-0005-0000-0000-000020000000}"/>
    <cellStyle name="Normal 8" xfId="63" xr:uid="{829FCBD4-6E14-4BE6-B7C2-A2A063CAEF7D}"/>
    <cellStyle name="Normal 9" xfId="61" xr:uid="{ADFC6ABB-1053-4C4F-AAB7-97AA2B0BADF7}"/>
    <cellStyle name="Normal_IMPORT CONTACT LIST" xfId="5" xr:uid="{00000000-0005-0000-0000-000021000000}"/>
    <cellStyle name="표준 67" xfId="60" xr:uid="{62994A3E-0E9A-4B77-BB1C-B8A19699FCBC}"/>
    <cellStyle name="표준_중남미 0319" xfId="64" xr:uid="{EB5A2BF9-B9DF-4FD5-BACA-5CC7A8DC8262}"/>
    <cellStyle name="好" xfId="34" xr:uid="{00000000-0005-0000-0000-000022000000}"/>
    <cellStyle name="差" xfId="35" xr:uid="{00000000-0005-0000-0000-000023000000}"/>
    <cellStyle name="常规_CHINTRANS GROUP" xfId="36" xr:uid="{00000000-0005-0000-0000-000024000000}"/>
    <cellStyle name="强调文字颜色 1" xfId="37" xr:uid="{00000000-0005-0000-0000-000025000000}"/>
    <cellStyle name="强调文字颜色 2" xfId="38" xr:uid="{00000000-0005-0000-0000-000026000000}"/>
    <cellStyle name="强调文字颜色 3" xfId="39" xr:uid="{00000000-0005-0000-0000-000027000000}"/>
    <cellStyle name="强调文字颜色 4" xfId="40" xr:uid="{00000000-0005-0000-0000-000028000000}"/>
    <cellStyle name="强调文字颜色 5" xfId="41" xr:uid="{00000000-0005-0000-0000-000029000000}"/>
    <cellStyle name="强调文字颜色 6" xfId="42" xr:uid="{00000000-0005-0000-0000-00002A000000}"/>
    <cellStyle name="标题" xfId="43" xr:uid="{00000000-0005-0000-0000-00002B000000}"/>
    <cellStyle name="标题 1" xfId="44" xr:uid="{00000000-0005-0000-0000-00002C000000}"/>
    <cellStyle name="标题 2" xfId="45" xr:uid="{00000000-0005-0000-0000-00002D000000}"/>
    <cellStyle name="标题 3" xfId="46" xr:uid="{00000000-0005-0000-0000-00002E000000}"/>
    <cellStyle name="标题 4" xfId="47" xr:uid="{00000000-0005-0000-0000-00002F000000}"/>
    <cellStyle name="检查单元格" xfId="48" xr:uid="{00000000-0005-0000-0000-000030000000}"/>
    <cellStyle name="汇总" xfId="49" xr:uid="{00000000-0005-0000-0000-000031000000}"/>
    <cellStyle name="注释" xfId="50" xr:uid="{00000000-0005-0000-0000-000032000000}"/>
    <cellStyle name="解释性文本" xfId="51" xr:uid="{00000000-0005-0000-0000-000033000000}"/>
    <cellStyle name="警告文本" xfId="52" xr:uid="{00000000-0005-0000-0000-000034000000}"/>
    <cellStyle name="计算" xfId="53" xr:uid="{00000000-0005-0000-0000-000035000000}"/>
    <cellStyle name="超链接_CHINTRANS GROUP(LCL)" xfId="54" xr:uid="{00000000-0005-0000-0000-000036000000}"/>
    <cellStyle name="输入" xfId="55" xr:uid="{00000000-0005-0000-0000-000037000000}"/>
    <cellStyle name="输出" xfId="56" xr:uid="{00000000-0005-0000-0000-000038000000}"/>
    <cellStyle name="适中" xfId="57" xr:uid="{00000000-0005-0000-0000-000039000000}"/>
    <cellStyle name="链接单元格" xfId="58" xr:uid="{00000000-0005-0000-0000-00003A000000}"/>
  </cellStyles>
  <dxfs count="6">
    <dxf>
      <font>
        <b val="0"/>
        <i val="0"/>
        <strike val="0"/>
        <condense val="0"/>
        <extend val="0"/>
        <outline val="0"/>
        <shadow val="0"/>
        <u val="none"/>
        <vertAlign val="baseline"/>
        <sz val="9"/>
        <color indexed="8"/>
        <name val="맑은 고딕"/>
        <family val="3"/>
        <charset val="129"/>
        <scheme val="none"/>
      </font>
      <alignment horizontal="center"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9"/>
        <color theme="1"/>
        <name val="맑은 고딕"/>
        <family val="3"/>
        <charset val="129"/>
        <scheme val="none"/>
      </font>
      <alignment horizontal="center"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9"/>
        <color auto="1"/>
        <name val="맑은 고딕"/>
        <family val="3"/>
        <charset val="129"/>
        <scheme val="none"/>
      </font>
      <alignment horizontal="center" vertical="center" textRotation="0" wrapText="0" indent="0" justifyLastLine="0" shrinkToFit="0" readingOrder="0"/>
      <border diagonalUp="0" diagonalDown="0">
        <left style="thin">
          <color rgb="FF002060"/>
        </left>
        <right style="thin">
          <color rgb="FF002060"/>
        </right>
        <top style="thin">
          <color rgb="FF002060"/>
        </top>
        <bottom style="thin">
          <color rgb="FF002060"/>
        </bottom>
        <vertical/>
        <horizontal/>
      </border>
    </dxf>
    <dxf>
      <border outline="0">
        <top style="medium">
          <color rgb="FF002060"/>
        </top>
        <bottom style="medium">
          <color rgb="FF002060"/>
        </bottom>
      </border>
    </dxf>
    <dxf>
      <border outline="0">
        <bottom style="thin">
          <color rgb="FF002060"/>
        </bottom>
      </border>
    </dxf>
    <dxf>
      <font>
        <b/>
        <i val="0"/>
        <strike val="0"/>
        <condense val="0"/>
        <extend val="0"/>
        <outline val="0"/>
        <shadow val="0"/>
        <u val="none"/>
        <vertAlign val="baseline"/>
        <sz val="11"/>
        <color theme="0"/>
        <name val="맑은 고딕"/>
        <family val="3"/>
        <charset val="129"/>
        <scheme val="none"/>
      </font>
      <fill>
        <patternFill patternType="solid">
          <fgColor indexed="40"/>
          <bgColor rgb="FF002060"/>
        </patternFill>
      </fill>
      <alignment horizontal="center" vertical="center" textRotation="0" wrapText="0" indent="0" justifyLastLine="0" shrinkToFit="0" readingOrder="0"/>
      <border diagonalUp="0" diagonalDown="0" outline="0">
        <left style="thin">
          <color rgb="FF002060"/>
        </left>
        <right style="thin">
          <color rgb="FF002060"/>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eifc.com.au" TargetMode="External"/><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http://www.eifc.com.au"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http://www.eifc.com.au"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http://www.eifc.com.au"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177</xdr:col>
      <xdr:colOff>342900</xdr:colOff>
      <xdr:row>641</xdr:row>
      <xdr:rowOff>83820</xdr:rowOff>
    </xdr:from>
    <xdr:to>
      <xdr:col>180</xdr:col>
      <xdr:colOff>220980</xdr:colOff>
      <xdr:row>647</xdr:row>
      <xdr:rowOff>144780</xdr:rowOff>
    </xdr:to>
    <xdr:pic>
      <xdr:nvPicPr>
        <xdr:cNvPr id="2" name="Picture 55" descr="Vista%205342%20-%20Winter%20Leaves[1]">
          <a:extLst>
            <a:ext uri="{FF2B5EF4-FFF2-40B4-BE49-F238E27FC236}">
              <a16:creationId xmlns:a16="http://schemas.microsoft.com/office/drawing/2014/main" id="{198E4833-1519-47DD-BE9A-F6A4C3B69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62740" y="131384040"/>
          <a:ext cx="1752600" cy="1249680"/>
        </a:xfrm>
        <a:prstGeom prst="rect">
          <a:avLst/>
        </a:prstGeom>
        <a:noFill/>
        <a:ln w="28575" algn="in">
          <a:solidFill>
            <a:srgbClr val="CC33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1102658</xdr:colOff>
      <xdr:row>10</xdr:row>
      <xdr:rowOff>188258</xdr:rowOff>
    </xdr:from>
    <xdr:to>
      <xdr:col>6</xdr:col>
      <xdr:colOff>860611</xdr:colOff>
      <xdr:row>10</xdr:row>
      <xdr:rowOff>188258</xdr:rowOff>
    </xdr:to>
    <xdr:cxnSp macro="">
      <xdr:nvCxnSpPr>
        <xdr:cNvPr id="3" name="Straight Arrow Connector 2">
          <a:extLst>
            <a:ext uri="{FF2B5EF4-FFF2-40B4-BE49-F238E27FC236}">
              <a16:creationId xmlns:a16="http://schemas.microsoft.com/office/drawing/2014/main" id="{4F264C39-09CB-46C3-AAF1-56D8ADF887C7}"/>
            </a:ext>
          </a:extLst>
        </xdr:cNvPr>
        <xdr:cNvCxnSpPr/>
      </xdr:nvCxnSpPr>
      <xdr:spPr bwMode="auto">
        <a:xfrm>
          <a:off x="5689898" y="3045758"/>
          <a:ext cx="862853" cy="0"/>
        </a:xfrm>
        <a:prstGeom prst="straightConnector1">
          <a:avLst/>
        </a:prstGeom>
        <a:solidFill>
          <a:srgbClr val="FFFFFF"/>
        </a:solidFill>
        <a:ln w="38100" cap="flat" cmpd="sng" algn="in">
          <a:solidFill>
            <a:schemeClr val="tx1"/>
          </a:solidFill>
          <a:prstDash val="solid"/>
          <a:round/>
          <a:headEnd type="none" w="med" len="med"/>
          <a:tailEnd type="arrow"/>
        </a:ln>
        <a:effectLst/>
      </xdr:spPr>
    </xdr:cxnSp>
    <xdr:clientData/>
  </xdr:twoCellAnchor>
  <xdr:twoCellAnchor editAs="oneCell">
    <xdr:from>
      <xdr:col>6</xdr:col>
      <xdr:colOff>623817</xdr:colOff>
      <xdr:row>29</xdr:row>
      <xdr:rowOff>15721</xdr:rowOff>
    </xdr:from>
    <xdr:to>
      <xdr:col>11</xdr:col>
      <xdr:colOff>118033</xdr:colOff>
      <xdr:row>31</xdr:row>
      <xdr:rowOff>131592</xdr:rowOff>
    </xdr:to>
    <xdr:pic>
      <xdr:nvPicPr>
        <xdr:cNvPr id="4" name="Picture 3">
          <a:hlinkClick xmlns:r="http://schemas.openxmlformats.org/officeDocument/2006/relationships" r:id="rId2"/>
          <a:extLst>
            <a:ext uri="{FF2B5EF4-FFF2-40B4-BE49-F238E27FC236}">
              <a16:creationId xmlns:a16="http://schemas.microsoft.com/office/drawing/2014/main" id="{A4CA2311-D099-4056-B582-EC2DCBE748F5}"/>
            </a:ext>
          </a:extLst>
        </xdr:cNvPr>
        <xdr:cNvPicPr>
          <a:picLocks noChangeAspect="1"/>
        </xdr:cNvPicPr>
      </xdr:nvPicPr>
      <xdr:blipFill>
        <a:blip xmlns:r="http://schemas.openxmlformats.org/officeDocument/2006/relationships" r:embed="rId3"/>
        <a:stretch>
          <a:fillRect/>
        </a:stretch>
      </xdr:blipFill>
      <xdr:spPr>
        <a:xfrm rot="5400000">
          <a:off x="8104688" y="8277770"/>
          <a:ext cx="515921" cy="4093383"/>
        </a:xfrm>
        <a:prstGeom prst="rect">
          <a:avLst/>
        </a:prstGeom>
      </xdr:spPr>
    </xdr:pic>
    <xdr:clientData/>
  </xdr:twoCellAnchor>
  <xdr:twoCellAnchor editAs="oneCell">
    <xdr:from>
      <xdr:col>8</xdr:col>
      <xdr:colOff>336364</xdr:colOff>
      <xdr:row>0</xdr:row>
      <xdr:rowOff>146957</xdr:rowOff>
    </xdr:from>
    <xdr:to>
      <xdr:col>20</xdr:col>
      <xdr:colOff>168729</xdr:colOff>
      <xdr:row>4</xdr:row>
      <xdr:rowOff>38100</xdr:rowOff>
    </xdr:to>
    <xdr:pic>
      <xdr:nvPicPr>
        <xdr:cNvPr id="5" name="Picture 4">
          <a:extLst>
            <a:ext uri="{FF2B5EF4-FFF2-40B4-BE49-F238E27FC236}">
              <a16:creationId xmlns:a16="http://schemas.microsoft.com/office/drawing/2014/main" id="{5E5127B2-8C83-41AC-A080-375748B30443}"/>
            </a:ext>
          </a:extLst>
        </xdr:cNvPr>
        <xdr:cNvPicPr>
          <a:picLocks noChangeAspect="1"/>
        </xdr:cNvPicPr>
      </xdr:nvPicPr>
      <xdr:blipFill>
        <a:blip xmlns:r="http://schemas.openxmlformats.org/officeDocument/2006/relationships" r:embed="rId4"/>
        <a:stretch>
          <a:fillRect/>
        </a:stretch>
      </xdr:blipFill>
      <xdr:spPr>
        <a:xfrm>
          <a:off x="8337364" y="146957"/>
          <a:ext cx="6755135" cy="919843"/>
        </a:xfrm>
        <a:prstGeom prst="rect">
          <a:avLst/>
        </a:prstGeom>
      </xdr:spPr>
    </xdr:pic>
    <xdr:clientData/>
  </xdr:twoCellAnchor>
  <xdr:twoCellAnchor editAs="oneCell">
    <xdr:from>
      <xdr:col>1</xdr:col>
      <xdr:colOff>0</xdr:colOff>
      <xdr:row>0</xdr:row>
      <xdr:rowOff>40005</xdr:rowOff>
    </xdr:from>
    <xdr:to>
      <xdr:col>7</xdr:col>
      <xdr:colOff>131717</xdr:colOff>
      <xdr:row>5</xdr:row>
      <xdr:rowOff>18233</xdr:rowOff>
    </xdr:to>
    <xdr:pic>
      <xdr:nvPicPr>
        <xdr:cNvPr id="6" name="Picture 5">
          <a:extLst>
            <a:ext uri="{FF2B5EF4-FFF2-40B4-BE49-F238E27FC236}">
              <a16:creationId xmlns:a16="http://schemas.microsoft.com/office/drawing/2014/main" id="{5E5849A4-C2B7-4FBB-9824-E213BE2C0A06}"/>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35029"/>
        <a:stretch/>
      </xdr:blipFill>
      <xdr:spPr bwMode="auto">
        <a:xfrm>
          <a:off x="209550" y="40005"/>
          <a:ext cx="6545852" cy="145841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1</xdr:row>
      <xdr:rowOff>979170</xdr:rowOff>
    </xdr:from>
    <xdr:to>
      <xdr:col>4</xdr:col>
      <xdr:colOff>42587</xdr:colOff>
      <xdr:row>1</xdr:row>
      <xdr:rowOff>1219315</xdr:rowOff>
    </xdr:to>
    <xdr:sp macro="" textlink="">
      <xdr:nvSpPr>
        <xdr:cNvPr id="2" name="Text Box 203">
          <a:extLst>
            <a:ext uri="{FF2B5EF4-FFF2-40B4-BE49-F238E27FC236}">
              <a16:creationId xmlns:a16="http://schemas.microsoft.com/office/drawing/2014/main" id="{A7B0A6A6-7498-43CA-B8C0-FE495B79B6F8}"/>
            </a:ext>
          </a:extLst>
        </xdr:cNvPr>
        <xdr:cNvSpPr txBox="1">
          <a:spLocks noChangeArrowheads="1"/>
        </xdr:cNvSpPr>
      </xdr:nvSpPr>
      <xdr:spPr bwMode="auto">
        <a:xfrm>
          <a:off x="154305" y="1177290"/>
          <a:ext cx="3843062" cy="242050"/>
        </a:xfrm>
        <a:prstGeom prst="rect">
          <a:avLst/>
        </a:prstGeom>
        <a:noFill/>
        <a:ln w="6350" algn="ctr">
          <a:noFill/>
          <a:miter lim="800000"/>
          <a:headEnd/>
          <a:tailEnd/>
        </a:ln>
      </xdr:spPr>
      <xdr:txBody>
        <a:bodyPr vertOverflow="clip" wrap="square" lIns="27432" tIns="22860" rIns="27432" bIns="22860" anchor="ctr" upright="1"/>
        <a:lstStyle/>
        <a:p>
          <a:pPr algn="ctr" rtl="1">
            <a:defRPr sz="1000"/>
          </a:pPr>
          <a:r>
            <a:rPr lang="en-US" sz="1000" b="1" i="0" strike="noStrike">
              <a:solidFill>
                <a:srgbClr val="FFFFFF"/>
              </a:solidFill>
              <a:latin typeface="Tahoma"/>
              <a:cs typeface="Tahoma"/>
            </a:rPr>
            <a:t>Effective: 01/06/08 - 31/08/08</a:t>
          </a:r>
        </a:p>
      </xdr:txBody>
    </xdr:sp>
    <xdr:clientData/>
  </xdr:twoCellAnchor>
  <xdr:twoCellAnchor>
    <xdr:from>
      <xdr:col>1</xdr:col>
      <xdr:colOff>17145</xdr:colOff>
      <xdr:row>1</xdr:row>
      <xdr:rowOff>979170</xdr:rowOff>
    </xdr:from>
    <xdr:to>
      <xdr:col>4</xdr:col>
      <xdr:colOff>42587</xdr:colOff>
      <xdr:row>1</xdr:row>
      <xdr:rowOff>1219315</xdr:rowOff>
    </xdr:to>
    <xdr:sp macro="" textlink="">
      <xdr:nvSpPr>
        <xdr:cNvPr id="3" name="Text Box 203">
          <a:extLst>
            <a:ext uri="{FF2B5EF4-FFF2-40B4-BE49-F238E27FC236}">
              <a16:creationId xmlns:a16="http://schemas.microsoft.com/office/drawing/2014/main" id="{C467659A-551F-4DB0-9A5B-3868196CDBBF}"/>
            </a:ext>
          </a:extLst>
        </xdr:cNvPr>
        <xdr:cNvSpPr txBox="1">
          <a:spLocks noChangeArrowheads="1"/>
        </xdr:cNvSpPr>
      </xdr:nvSpPr>
      <xdr:spPr bwMode="auto">
        <a:xfrm>
          <a:off x="154305" y="1177290"/>
          <a:ext cx="3843062" cy="242050"/>
        </a:xfrm>
        <a:prstGeom prst="rect">
          <a:avLst/>
        </a:prstGeom>
        <a:noFill/>
        <a:ln w="6350" algn="ctr">
          <a:noFill/>
          <a:miter lim="800000"/>
          <a:headEnd/>
          <a:tailEnd/>
        </a:ln>
      </xdr:spPr>
      <xdr:txBody>
        <a:bodyPr vertOverflow="clip" wrap="square" lIns="27432" tIns="22860" rIns="27432" bIns="22860" anchor="ctr" upright="1"/>
        <a:lstStyle/>
        <a:p>
          <a:pPr algn="ctr" rtl="1">
            <a:defRPr sz="1000"/>
          </a:pPr>
          <a:r>
            <a:rPr lang="en-US" sz="1000" b="1" i="0" strike="noStrike">
              <a:solidFill>
                <a:srgbClr val="FFFFFF"/>
              </a:solidFill>
              <a:latin typeface="Tahoma"/>
              <a:cs typeface="Tahoma"/>
            </a:rPr>
            <a:t>Effective: 01/06/08 - 31/08/08</a:t>
          </a:r>
        </a:p>
      </xdr:txBody>
    </xdr:sp>
    <xdr:clientData/>
  </xdr:twoCellAnchor>
  <xdr:twoCellAnchor>
    <xdr:from>
      <xdr:col>6</xdr:col>
      <xdr:colOff>805962</xdr:colOff>
      <xdr:row>1</xdr:row>
      <xdr:rowOff>14654</xdr:rowOff>
    </xdr:from>
    <xdr:to>
      <xdr:col>15</xdr:col>
      <xdr:colOff>426444</xdr:colOff>
      <xdr:row>1</xdr:row>
      <xdr:rowOff>1389941</xdr:rowOff>
    </xdr:to>
    <xdr:sp macro="" textlink="">
      <xdr:nvSpPr>
        <xdr:cNvPr id="4" name="Text Box 202">
          <a:extLst>
            <a:ext uri="{FF2B5EF4-FFF2-40B4-BE49-F238E27FC236}">
              <a16:creationId xmlns:a16="http://schemas.microsoft.com/office/drawing/2014/main" id="{87C95804-8039-4E6F-BD9B-6BF29AA5A9DA}"/>
            </a:ext>
          </a:extLst>
        </xdr:cNvPr>
        <xdr:cNvSpPr txBox="1">
          <a:spLocks noChangeArrowheads="1" noChangeShapeType="1"/>
        </xdr:cNvSpPr>
      </xdr:nvSpPr>
      <xdr:spPr bwMode="auto">
        <a:xfrm>
          <a:off x="6341892" y="218489"/>
          <a:ext cx="7069032" cy="1375287"/>
        </a:xfrm>
        <a:prstGeom prst="rect">
          <a:avLst/>
        </a:prstGeom>
        <a:noFill/>
        <a:ln w="0" algn="in">
          <a:noFill/>
          <a:miter lim="800000"/>
          <a:headEnd/>
          <a:tailEnd/>
        </a:ln>
        <a:effectLst/>
      </xdr:spPr>
      <xdr:txBody>
        <a:bodyPr vertOverflow="clip" wrap="square" lIns="36195" tIns="36195" rIns="36195" bIns="36195" anchor="ctr" upright="1"/>
        <a:lstStyle/>
        <a:p>
          <a:pPr algn="ctr" rtl="1">
            <a:lnSpc>
              <a:spcPts val="2300"/>
            </a:lnSpc>
            <a:defRPr sz="1000"/>
          </a:pPr>
          <a:r>
            <a:rPr lang="en-US" sz="2800" b="1" i="0" strike="noStrike" cap="none" spc="0">
              <a:ln>
                <a:noFill/>
              </a:ln>
              <a:solidFill>
                <a:schemeClr val="tx1"/>
              </a:solidFill>
              <a:effectLst/>
              <a:latin typeface="+mn-lt"/>
              <a:cs typeface="Tahoma" pitchFamily="34" charset="0"/>
            </a:rPr>
            <a:t>National Export LCL Rate Guide</a:t>
          </a:r>
        </a:p>
        <a:p>
          <a:pPr algn="ctr" rtl="1">
            <a:lnSpc>
              <a:spcPts val="2300"/>
            </a:lnSpc>
            <a:defRPr sz="1000"/>
          </a:pPr>
          <a:r>
            <a:rPr lang="en-US" sz="2000" b="1" i="0" strike="noStrike" cap="none" spc="0">
              <a:ln>
                <a:noFill/>
              </a:ln>
              <a:solidFill>
                <a:schemeClr val="tx1"/>
              </a:solidFill>
              <a:effectLst/>
              <a:latin typeface="+mn-lt"/>
              <a:cs typeface="Tahoma" pitchFamily="34" charset="0"/>
            </a:rPr>
            <a:t>Effective</a:t>
          </a:r>
          <a:r>
            <a:rPr lang="en-US" sz="2000" b="1" i="0" strike="noStrike" cap="none" spc="0" baseline="0">
              <a:ln>
                <a:noFill/>
              </a:ln>
              <a:solidFill>
                <a:schemeClr val="tx1"/>
              </a:solidFill>
              <a:effectLst/>
              <a:latin typeface="+mn-lt"/>
              <a:cs typeface="Tahoma" pitchFamily="34" charset="0"/>
            </a:rPr>
            <a:t> 01/04/2022</a:t>
          </a:r>
        </a:p>
      </xdr:txBody>
    </xdr:sp>
    <xdr:clientData/>
  </xdr:twoCellAnchor>
  <xdr:twoCellAnchor editAs="oneCell">
    <xdr:from>
      <xdr:col>15</xdr:col>
      <xdr:colOff>547687</xdr:colOff>
      <xdr:row>1</xdr:row>
      <xdr:rowOff>464347</xdr:rowOff>
    </xdr:from>
    <xdr:to>
      <xdr:col>19</xdr:col>
      <xdr:colOff>114334</xdr:colOff>
      <xdr:row>1</xdr:row>
      <xdr:rowOff>837709</xdr:rowOff>
    </xdr:to>
    <xdr:pic>
      <xdr:nvPicPr>
        <xdr:cNvPr id="5" name="Picture 4">
          <a:hlinkClick xmlns:r="http://schemas.openxmlformats.org/officeDocument/2006/relationships" r:id="rId1"/>
          <a:extLst>
            <a:ext uri="{FF2B5EF4-FFF2-40B4-BE49-F238E27FC236}">
              <a16:creationId xmlns:a16="http://schemas.microsoft.com/office/drawing/2014/main" id="{8724612A-AD1B-4410-935F-B30EA543F546}"/>
            </a:ext>
          </a:extLst>
        </xdr:cNvPr>
        <xdr:cNvPicPr>
          <a:picLocks noChangeAspect="1"/>
        </xdr:cNvPicPr>
      </xdr:nvPicPr>
      <xdr:blipFill>
        <a:blip xmlns:r="http://schemas.openxmlformats.org/officeDocument/2006/relationships" r:embed="rId2"/>
        <a:stretch>
          <a:fillRect/>
        </a:stretch>
      </xdr:blipFill>
      <xdr:spPr>
        <a:xfrm rot="5400000">
          <a:off x="14758537" y="-558188"/>
          <a:ext cx="371457" cy="2820387"/>
        </a:xfrm>
        <a:prstGeom prst="rect">
          <a:avLst/>
        </a:prstGeom>
      </xdr:spPr>
    </xdr:pic>
    <xdr:clientData/>
  </xdr:twoCellAnchor>
  <xdr:oneCellAnchor>
    <xdr:from>
      <xdr:col>20</xdr:col>
      <xdr:colOff>547687</xdr:colOff>
      <xdr:row>1</xdr:row>
      <xdr:rowOff>464347</xdr:rowOff>
    </xdr:from>
    <xdr:ext cx="2789273" cy="373362"/>
    <xdr:pic>
      <xdr:nvPicPr>
        <xdr:cNvPr id="6" name="Picture 5">
          <a:hlinkClick xmlns:r="http://schemas.openxmlformats.org/officeDocument/2006/relationships" r:id="rId1"/>
          <a:extLst>
            <a:ext uri="{FF2B5EF4-FFF2-40B4-BE49-F238E27FC236}">
              <a16:creationId xmlns:a16="http://schemas.microsoft.com/office/drawing/2014/main" id="{D366CB94-0ED6-4E67-A9D9-1BFD23A22166}"/>
            </a:ext>
          </a:extLst>
        </xdr:cNvPr>
        <xdr:cNvPicPr>
          <a:picLocks noChangeAspect="1"/>
        </xdr:cNvPicPr>
      </xdr:nvPicPr>
      <xdr:blipFill>
        <a:blip xmlns:r="http://schemas.openxmlformats.org/officeDocument/2006/relationships" r:embed="rId2"/>
        <a:stretch>
          <a:fillRect/>
        </a:stretch>
      </xdr:blipFill>
      <xdr:spPr>
        <a:xfrm rot="5400000">
          <a:off x="18933028" y="-541679"/>
          <a:ext cx="373362" cy="2789273"/>
        </a:xfrm>
        <a:prstGeom prst="rect">
          <a:avLst/>
        </a:prstGeom>
      </xdr:spPr>
    </xdr:pic>
    <xdr:clientData/>
  </xdr:oneCellAnchor>
  <xdr:twoCellAnchor editAs="oneCell">
    <xdr:from>
      <xdr:col>1</xdr:col>
      <xdr:colOff>25308</xdr:colOff>
      <xdr:row>0</xdr:row>
      <xdr:rowOff>83548</xdr:rowOff>
    </xdr:from>
    <xdr:to>
      <xdr:col>7</xdr:col>
      <xdr:colOff>381000</xdr:colOff>
      <xdr:row>1</xdr:row>
      <xdr:rowOff>1277779</xdr:rowOff>
    </xdr:to>
    <xdr:pic>
      <xdr:nvPicPr>
        <xdr:cNvPr id="7" name="Picture 6">
          <a:extLst>
            <a:ext uri="{FF2B5EF4-FFF2-40B4-BE49-F238E27FC236}">
              <a16:creationId xmlns:a16="http://schemas.microsoft.com/office/drawing/2014/main" id="{7144D1E5-B998-4149-A374-753C9DAE2CE9}"/>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35029"/>
        <a:stretch/>
      </xdr:blipFill>
      <xdr:spPr bwMode="auto">
        <a:xfrm>
          <a:off x="156277" y="83548"/>
          <a:ext cx="6558848" cy="139282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14</xdr:col>
      <xdr:colOff>815788</xdr:colOff>
      <xdr:row>0</xdr:row>
      <xdr:rowOff>8965</xdr:rowOff>
    </xdr:from>
    <xdr:to>
      <xdr:col>24</xdr:col>
      <xdr:colOff>555083</xdr:colOff>
      <xdr:row>1</xdr:row>
      <xdr:rowOff>968115</xdr:rowOff>
    </xdr:to>
    <xdr:pic>
      <xdr:nvPicPr>
        <xdr:cNvPr id="8" name="Picture 7">
          <a:extLst>
            <a:ext uri="{FF2B5EF4-FFF2-40B4-BE49-F238E27FC236}">
              <a16:creationId xmlns:a16="http://schemas.microsoft.com/office/drawing/2014/main" id="{A4B34677-88C1-40E6-8518-F97407E06E1D}"/>
            </a:ext>
          </a:extLst>
        </xdr:cNvPr>
        <xdr:cNvPicPr>
          <a:picLocks noChangeAspect="1"/>
        </xdr:cNvPicPr>
      </xdr:nvPicPr>
      <xdr:blipFill>
        <a:blip xmlns:r="http://schemas.openxmlformats.org/officeDocument/2006/relationships" r:embed="rId4"/>
        <a:stretch>
          <a:fillRect/>
        </a:stretch>
      </xdr:blipFill>
      <xdr:spPr>
        <a:xfrm>
          <a:off x="12802048" y="10870"/>
          <a:ext cx="8498485" cy="1157270"/>
        </a:xfrm>
        <a:prstGeom prst="rect">
          <a:avLst/>
        </a:prstGeom>
      </xdr:spPr>
    </xdr:pic>
    <xdr:clientData/>
  </xdr:twoCellAnchor>
  <xdr:twoCellAnchor editAs="oneCell">
    <xdr:from>
      <xdr:col>15</xdr:col>
      <xdr:colOff>547687</xdr:colOff>
      <xdr:row>1</xdr:row>
      <xdr:rowOff>464347</xdr:rowOff>
    </xdr:from>
    <xdr:to>
      <xdr:col>19</xdr:col>
      <xdr:colOff>114334</xdr:colOff>
      <xdr:row>1</xdr:row>
      <xdr:rowOff>839614</xdr:rowOff>
    </xdr:to>
    <xdr:pic>
      <xdr:nvPicPr>
        <xdr:cNvPr id="12" name="Picture 11">
          <a:hlinkClick xmlns:r="http://schemas.openxmlformats.org/officeDocument/2006/relationships" r:id="rId1"/>
          <a:extLst>
            <a:ext uri="{FF2B5EF4-FFF2-40B4-BE49-F238E27FC236}">
              <a16:creationId xmlns:a16="http://schemas.microsoft.com/office/drawing/2014/main" id="{A16BD0A5-3A8B-41E1-9F3B-B3828569F249}"/>
            </a:ext>
          </a:extLst>
        </xdr:cNvPr>
        <xdr:cNvPicPr>
          <a:picLocks noChangeAspect="1"/>
        </xdr:cNvPicPr>
      </xdr:nvPicPr>
      <xdr:blipFill>
        <a:blip xmlns:r="http://schemas.openxmlformats.org/officeDocument/2006/relationships" r:embed="rId2"/>
        <a:stretch>
          <a:fillRect/>
        </a:stretch>
      </xdr:blipFill>
      <xdr:spPr>
        <a:xfrm rot="5400000">
          <a:off x="14757585" y="-557236"/>
          <a:ext cx="373362" cy="2820387"/>
        </a:xfrm>
        <a:prstGeom prst="rect">
          <a:avLst/>
        </a:prstGeom>
      </xdr:spPr>
    </xdr:pic>
    <xdr:clientData/>
  </xdr:twoCellAnchor>
  <xdr:oneCellAnchor>
    <xdr:from>
      <xdr:col>20</xdr:col>
      <xdr:colOff>547687</xdr:colOff>
      <xdr:row>1</xdr:row>
      <xdr:rowOff>464347</xdr:rowOff>
    </xdr:from>
    <xdr:ext cx="2789273" cy="373362"/>
    <xdr:pic>
      <xdr:nvPicPr>
        <xdr:cNvPr id="13" name="Picture 12">
          <a:hlinkClick xmlns:r="http://schemas.openxmlformats.org/officeDocument/2006/relationships" r:id="rId1"/>
          <a:extLst>
            <a:ext uri="{FF2B5EF4-FFF2-40B4-BE49-F238E27FC236}">
              <a16:creationId xmlns:a16="http://schemas.microsoft.com/office/drawing/2014/main" id="{4EA0BE15-522C-425C-BE4F-D2C57DFE4794}"/>
            </a:ext>
          </a:extLst>
        </xdr:cNvPr>
        <xdr:cNvPicPr>
          <a:picLocks noChangeAspect="1"/>
        </xdr:cNvPicPr>
      </xdr:nvPicPr>
      <xdr:blipFill>
        <a:blip xmlns:r="http://schemas.openxmlformats.org/officeDocument/2006/relationships" r:embed="rId2"/>
        <a:stretch>
          <a:fillRect/>
        </a:stretch>
      </xdr:blipFill>
      <xdr:spPr>
        <a:xfrm rot="5400000">
          <a:off x="18933028" y="-541679"/>
          <a:ext cx="373362" cy="2789273"/>
        </a:xfrm>
        <a:prstGeom prst="rect">
          <a:avLst/>
        </a:prstGeom>
      </xdr:spPr>
    </xdr:pic>
    <xdr:clientData/>
  </xdr:oneCellAnchor>
  <xdr:twoCellAnchor editAs="oneCell">
    <xdr:from>
      <xdr:col>14</xdr:col>
      <xdr:colOff>815788</xdr:colOff>
      <xdr:row>0</xdr:row>
      <xdr:rowOff>8965</xdr:rowOff>
    </xdr:from>
    <xdr:to>
      <xdr:col>24</xdr:col>
      <xdr:colOff>551273</xdr:colOff>
      <xdr:row>1</xdr:row>
      <xdr:rowOff>968115</xdr:rowOff>
    </xdr:to>
    <xdr:pic>
      <xdr:nvPicPr>
        <xdr:cNvPr id="15" name="Picture 14">
          <a:extLst>
            <a:ext uri="{FF2B5EF4-FFF2-40B4-BE49-F238E27FC236}">
              <a16:creationId xmlns:a16="http://schemas.microsoft.com/office/drawing/2014/main" id="{03293053-E8D2-42F3-B5F4-5BF4ECB30D4F}"/>
            </a:ext>
          </a:extLst>
        </xdr:cNvPr>
        <xdr:cNvPicPr>
          <a:picLocks noChangeAspect="1"/>
        </xdr:cNvPicPr>
      </xdr:nvPicPr>
      <xdr:blipFill>
        <a:blip xmlns:r="http://schemas.openxmlformats.org/officeDocument/2006/relationships" r:embed="rId4"/>
        <a:stretch>
          <a:fillRect/>
        </a:stretch>
      </xdr:blipFill>
      <xdr:spPr>
        <a:xfrm>
          <a:off x="12802048" y="10870"/>
          <a:ext cx="8494675" cy="1157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66675</xdr:colOff>
      <xdr:row>0</xdr:row>
      <xdr:rowOff>66262</xdr:rowOff>
    </xdr:from>
    <xdr:ext cx="5303520" cy="752888"/>
    <xdr:pic>
      <xdr:nvPicPr>
        <xdr:cNvPr id="2" name="그림 1" descr="캡처-1.PNG">
          <a:extLst>
            <a:ext uri="{FF2B5EF4-FFF2-40B4-BE49-F238E27FC236}">
              <a16:creationId xmlns:a16="http://schemas.microsoft.com/office/drawing/2014/main" id="{7E4F0064-04FD-4DF7-A793-78AEC2DFE293}"/>
            </a:ext>
          </a:extLst>
        </xdr:cNvPr>
        <xdr:cNvPicPr>
          <a:picLocks noChangeAspect="1"/>
        </xdr:cNvPicPr>
      </xdr:nvPicPr>
      <xdr:blipFill>
        <a:blip xmlns:r="http://schemas.openxmlformats.org/officeDocument/2006/relationships" r:embed="rId1" cstate="print"/>
        <a:stretch>
          <a:fillRect/>
        </a:stretch>
      </xdr:blipFill>
      <xdr:spPr>
        <a:xfrm>
          <a:off x="683895" y="66262"/>
          <a:ext cx="5303520" cy="75288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10</xdr:col>
      <xdr:colOff>367664</xdr:colOff>
      <xdr:row>7</xdr:row>
      <xdr:rowOff>400051</xdr:rowOff>
    </xdr:from>
    <xdr:to>
      <xdr:col>18</xdr:col>
      <xdr:colOff>472439</xdr:colOff>
      <xdr:row>7</xdr:row>
      <xdr:rowOff>1114425</xdr:rowOff>
    </xdr:to>
    <xdr:sp macro="" textlink="">
      <xdr:nvSpPr>
        <xdr:cNvPr id="2" name="Text Box 4">
          <a:extLst>
            <a:ext uri="{FF2B5EF4-FFF2-40B4-BE49-F238E27FC236}">
              <a16:creationId xmlns:a16="http://schemas.microsoft.com/office/drawing/2014/main" id="{36B89D47-99AC-4454-89D3-36255B90384A}"/>
            </a:ext>
          </a:extLst>
        </xdr:cNvPr>
        <xdr:cNvSpPr txBox="1">
          <a:spLocks noChangeArrowheads="1" noChangeShapeType="1"/>
        </xdr:cNvSpPr>
      </xdr:nvSpPr>
      <xdr:spPr bwMode="auto">
        <a:xfrm>
          <a:off x="4665344" y="1649731"/>
          <a:ext cx="4128135" cy="5714"/>
        </a:xfrm>
        <a:prstGeom prst="rect">
          <a:avLst/>
        </a:prstGeom>
        <a:solidFill>
          <a:schemeClr val="bg1"/>
        </a:solidFill>
        <a:ln w="0" algn="in">
          <a:noFill/>
          <a:miter lim="800000"/>
          <a:headEnd/>
          <a:tailEnd/>
        </a:ln>
      </xdr:spPr>
      <xdr:txBody>
        <a:bodyPr vertOverflow="clip" wrap="square" lIns="36195" tIns="36195" rIns="36195" bIns="36195" anchor="t" upright="1"/>
        <a:lstStyle/>
        <a:p>
          <a:pPr algn="ctr" rtl="1">
            <a:defRPr sz="1000"/>
          </a:pPr>
          <a:endParaRPr lang="en-US" sz="1600" b="1" i="1" strike="noStrike">
            <a:solidFill>
              <a:schemeClr val="tx1"/>
            </a:solidFill>
            <a:latin typeface="Tahoma"/>
            <a:cs typeface="Tahoma"/>
          </a:endParaRPr>
        </a:p>
      </xdr:txBody>
    </xdr:sp>
    <xdr:clientData/>
  </xdr:twoCellAnchor>
  <xdr:twoCellAnchor editAs="oneCell">
    <xdr:from>
      <xdr:col>14</xdr:col>
      <xdr:colOff>22861</xdr:colOff>
      <xdr:row>2</xdr:row>
      <xdr:rowOff>60960</xdr:rowOff>
    </xdr:from>
    <xdr:to>
      <xdr:col>19</xdr:col>
      <xdr:colOff>192409</xdr:colOff>
      <xdr:row>4</xdr:row>
      <xdr:rowOff>79658</xdr:rowOff>
    </xdr:to>
    <xdr:pic>
      <xdr:nvPicPr>
        <xdr:cNvPr id="3" name="Picture 2">
          <a:hlinkClick xmlns:r="http://schemas.openxmlformats.org/officeDocument/2006/relationships" r:id="rId1"/>
          <a:extLst>
            <a:ext uri="{FF2B5EF4-FFF2-40B4-BE49-F238E27FC236}">
              <a16:creationId xmlns:a16="http://schemas.microsoft.com/office/drawing/2014/main" id="{9B3BB30D-6876-4829-A1C1-943CA7E0CC29}"/>
            </a:ext>
          </a:extLst>
        </xdr:cNvPr>
        <xdr:cNvPicPr>
          <a:picLocks noChangeAspect="1"/>
        </xdr:cNvPicPr>
      </xdr:nvPicPr>
      <xdr:blipFill>
        <a:blip xmlns:r="http://schemas.openxmlformats.org/officeDocument/2006/relationships" r:embed="rId2"/>
        <a:stretch>
          <a:fillRect/>
        </a:stretch>
      </xdr:blipFill>
      <xdr:spPr>
        <a:xfrm rot="5400000">
          <a:off x="7524929" y="-765988"/>
          <a:ext cx="365408" cy="2750823"/>
        </a:xfrm>
        <a:prstGeom prst="rect">
          <a:avLst/>
        </a:prstGeom>
      </xdr:spPr>
    </xdr:pic>
    <xdr:clientData/>
  </xdr:twoCellAnchor>
  <xdr:twoCellAnchor editAs="oneCell">
    <xdr:from>
      <xdr:col>0</xdr:col>
      <xdr:colOff>121920</xdr:colOff>
      <xdr:row>0</xdr:row>
      <xdr:rowOff>1905</xdr:rowOff>
    </xdr:from>
    <xdr:to>
      <xdr:col>10</xdr:col>
      <xdr:colOff>459105</xdr:colOff>
      <xdr:row>7</xdr:row>
      <xdr:rowOff>74295</xdr:rowOff>
    </xdr:to>
    <xdr:pic>
      <xdr:nvPicPr>
        <xdr:cNvPr id="4" name="Picture 3">
          <a:extLst>
            <a:ext uri="{FF2B5EF4-FFF2-40B4-BE49-F238E27FC236}">
              <a16:creationId xmlns:a16="http://schemas.microsoft.com/office/drawing/2014/main" id="{C2B1ED22-E19B-48C2-97F0-C61ACB7A0B7F}"/>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35029"/>
        <a:stretch/>
      </xdr:blipFill>
      <xdr:spPr bwMode="auto">
        <a:xfrm>
          <a:off x="121920" y="1905"/>
          <a:ext cx="4499610" cy="12725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11</xdr:col>
      <xdr:colOff>552450</xdr:colOff>
      <xdr:row>0</xdr:row>
      <xdr:rowOff>133350</xdr:rowOff>
    </xdr:from>
    <xdr:to>
      <xdr:col>22</xdr:col>
      <xdr:colOff>73193</xdr:colOff>
      <xdr:row>4</xdr:row>
      <xdr:rowOff>94894</xdr:rowOff>
    </xdr:to>
    <xdr:pic>
      <xdr:nvPicPr>
        <xdr:cNvPr id="5" name="Picture 4">
          <a:extLst>
            <a:ext uri="{FF2B5EF4-FFF2-40B4-BE49-F238E27FC236}">
              <a16:creationId xmlns:a16="http://schemas.microsoft.com/office/drawing/2014/main" id="{FBC2EC76-CDB3-41FB-AC6A-42E193A187BB}"/>
            </a:ext>
          </a:extLst>
        </xdr:cNvPr>
        <xdr:cNvPicPr>
          <a:picLocks noChangeAspect="1"/>
        </xdr:cNvPicPr>
      </xdr:nvPicPr>
      <xdr:blipFill>
        <a:blip xmlns:r="http://schemas.openxmlformats.org/officeDocument/2006/relationships" r:embed="rId4"/>
        <a:stretch>
          <a:fillRect/>
        </a:stretch>
      </xdr:blipFill>
      <xdr:spPr>
        <a:xfrm>
          <a:off x="5474970" y="133350"/>
          <a:ext cx="4795688" cy="6587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2</xdr:rowOff>
    </xdr:from>
    <xdr:to>
      <xdr:col>14</xdr:col>
      <xdr:colOff>1908</xdr:colOff>
      <xdr:row>3</xdr:row>
      <xdr:rowOff>22510</xdr:rowOff>
    </xdr:to>
    <xdr:pic>
      <xdr:nvPicPr>
        <xdr:cNvPr id="2" name="Picture 1">
          <a:hlinkClick xmlns:r="http://schemas.openxmlformats.org/officeDocument/2006/relationships" r:id="rId1"/>
          <a:extLst>
            <a:ext uri="{FF2B5EF4-FFF2-40B4-BE49-F238E27FC236}">
              <a16:creationId xmlns:a16="http://schemas.microsoft.com/office/drawing/2014/main" id="{48C42FB6-3568-47FB-803C-6940115DB9D7}"/>
            </a:ext>
          </a:extLst>
        </xdr:cNvPr>
        <xdr:cNvPicPr>
          <a:picLocks noChangeAspect="1"/>
        </xdr:cNvPicPr>
      </xdr:nvPicPr>
      <xdr:blipFill>
        <a:blip xmlns:r="http://schemas.openxmlformats.org/officeDocument/2006/relationships" r:embed="rId2"/>
        <a:stretch>
          <a:fillRect/>
        </a:stretch>
      </xdr:blipFill>
      <xdr:spPr>
        <a:xfrm rot="5400000">
          <a:off x="6113323" y="-1053641"/>
          <a:ext cx="365408" cy="2807973"/>
        </a:xfrm>
        <a:prstGeom prst="rect">
          <a:avLst/>
        </a:prstGeom>
      </xdr:spPr>
    </xdr:pic>
    <xdr:clientData/>
  </xdr:twoCellAnchor>
  <xdr:twoCellAnchor editAs="oneCell">
    <xdr:from>
      <xdr:col>0</xdr:col>
      <xdr:colOff>0</xdr:colOff>
      <xdr:row>0</xdr:row>
      <xdr:rowOff>0</xdr:rowOff>
    </xdr:from>
    <xdr:to>
      <xdr:col>7</xdr:col>
      <xdr:colOff>575309</xdr:colOff>
      <xdr:row>5</xdr:row>
      <xdr:rowOff>148590</xdr:rowOff>
    </xdr:to>
    <xdr:pic>
      <xdr:nvPicPr>
        <xdr:cNvPr id="3" name="Picture 2">
          <a:extLst>
            <a:ext uri="{FF2B5EF4-FFF2-40B4-BE49-F238E27FC236}">
              <a16:creationId xmlns:a16="http://schemas.microsoft.com/office/drawing/2014/main" id="{8313CD7C-D02C-4B88-B98A-0C8E87DB754C}"/>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35029"/>
        <a:stretch/>
      </xdr:blipFill>
      <xdr:spPr bwMode="auto">
        <a:xfrm>
          <a:off x="0" y="0"/>
          <a:ext cx="4107179" cy="10058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335280</xdr:colOff>
      <xdr:row>0</xdr:row>
      <xdr:rowOff>0</xdr:rowOff>
    </xdr:from>
    <xdr:to>
      <xdr:col>24</xdr:col>
      <xdr:colOff>96053</xdr:colOff>
      <xdr:row>3</xdr:row>
      <xdr:rowOff>136804</xdr:rowOff>
    </xdr:to>
    <xdr:pic>
      <xdr:nvPicPr>
        <xdr:cNvPr id="4" name="Picture 3">
          <a:extLst>
            <a:ext uri="{FF2B5EF4-FFF2-40B4-BE49-F238E27FC236}">
              <a16:creationId xmlns:a16="http://schemas.microsoft.com/office/drawing/2014/main" id="{56B2D459-6F13-4450-A46D-5F3E1E995AF8}"/>
            </a:ext>
          </a:extLst>
        </xdr:cNvPr>
        <xdr:cNvPicPr>
          <a:picLocks noChangeAspect="1"/>
        </xdr:cNvPicPr>
      </xdr:nvPicPr>
      <xdr:blipFill>
        <a:blip xmlns:r="http://schemas.openxmlformats.org/officeDocument/2006/relationships" r:embed="rId4"/>
        <a:stretch>
          <a:fillRect/>
        </a:stretch>
      </xdr:blipFill>
      <xdr:spPr>
        <a:xfrm>
          <a:off x="8199120" y="0"/>
          <a:ext cx="4818548" cy="6511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erasa%20Ewart\Desktop\Copy%20of%20EIFC-NATIONAL-EXPORT-LCL-TARIFF-%201st%20March%20to%2031st%20March%20202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RATE SEARCH"/>
      <sheetName val="NATIONAL EXPORT RATES"/>
      <sheetName val="EXPORT CFS DEPOT &amp; CONTACTS"/>
      <sheetName val="TARIFF TERMS &amp; SURCHARGES"/>
      <sheetName val="Tariff"/>
      <sheetName val="Sheet1"/>
      <sheetName val="EIFC Terms &amp; Conditions of Tr"/>
    </sheetNames>
    <sheetDataSet>
      <sheetData sheetId="0"/>
      <sheetData sheetId="1">
        <row r="6">
          <cell r="B6" t="str">
            <v>Algiers</v>
          </cell>
          <cell r="C6" t="str">
            <v>Algeria</v>
          </cell>
          <cell r="D6" t="str">
            <v>USD</v>
          </cell>
          <cell r="E6" t="str">
            <v>ON APP</v>
          </cell>
          <cell r="F6" t="str">
            <v>ON APP</v>
          </cell>
          <cell r="G6" t="str">
            <v>ON APP</v>
          </cell>
          <cell r="H6" t="str">
            <v>SIN/RTM</v>
          </cell>
          <cell r="I6">
            <v>65</v>
          </cell>
          <cell r="J6" t="str">
            <v>ON APP</v>
          </cell>
          <cell r="K6" t="str">
            <v>ON APP</v>
          </cell>
          <cell r="L6" t="str">
            <v>ON APP</v>
          </cell>
          <cell r="M6" t="str">
            <v>SIN/RTM</v>
          </cell>
          <cell r="N6">
            <v>64</v>
          </cell>
          <cell r="O6" t="str">
            <v>ON APP</v>
          </cell>
          <cell r="P6" t="str">
            <v>ON APP</v>
          </cell>
          <cell r="Q6" t="str">
            <v>ON APP</v>
          </cell>
          <cell r="R6" t="str">
            <v>BUS/RTM</v>
          </cell>
          <cell r="S6">
            <v>62</v>
          </cell>
          <cell r="T6" t="str">
            <v>ON APP</v>
          </cell>
          <cell r="U6" t="str">
            <v>ON APP</v>
          </cell>
          <cell r="V6" t="str">
            <v>ON APP</v>
          </cell>
          <cell r="W6" t="str">
            <v>SIN/RTM</v>
          </cell>
          <cell r="X6">
            <v>62</v>
          </cell>
          <cell r="Y6" t="str">
            <v>ON APP</v>
          </cell>
          <cell r="Z6" t="str">
            <v>ON APP</v>
          </cell>
          <cell r="AA6" t="str">
            <v>ON APP</v>
          </cell>
          <cell r="AB6" t="str">
            <v>SIN/RTM</v>
          </cell>
          <cell r="AC6">
            <v>61</v>
          </cell>
          <cell r="AD6" t="str">
            <v>Refer to Terms and Surcharges</v>
          </cell>
        </row>
        <row r="7">
          <cell r="B7" t="str">
            <v>Pago Pago</v>
          </cell>
          <cell r="C7" t="str">
            <v>American Samoa</v>
          </cell>
          <cell r="D7" t="str">
            <v>AUD</v>
          </cell>
          <cell r="E7">
            <v>370</v>
          </cell>
          <cell r="F7">
            <v>370</v>
          </cell>
          <cell r="G7">
            <v>370</v>
          </cell>
          <cell r="H7" t="str">
            <v>AKL</v>
          </cell>
          <cell r="I7" t="str">
            <v>ON APP</v>
          </cell>
          <cell r="J7">
            <v>370</v>
          </cell>
          <cell r="K7">
            <v>370</v>
          </cell>
          <cell r="L7">
            <v>370</v>
          </cell>
          <cell r="M7" t="str">
            <v>AKL</v>
          </cell>
          <cell r="N7" t="str">
            <v>ON APP</v>
          </cell>
          <cell r="O7">
            <v>370</v>
          </cell>
          <cell r="P7">
            <v>370</v>
          </cell>
          <cell r="Q7">
            <v>370</v>
          </cell>
          <cell r="R7" t="str">
            <v>AKL</v>
          </cell>
          <cell r="S7" t="str">
            <v>ON APP</v>
          </cell>
          <cell r="T7">
            <v>415</v>
          </cell>
          <cell r="U7">
            <v>415</v>
          </cell>
          <cell r="V7">
            <v>415</v>
          </cell>
          <cell r="W7" t="str">
            <v>MEL/AKL</v>
          </cell>
          <cell r="X7" t="str">
            <v>ON APP</v>
          </cell>
          <cell r="Y7" t="str">
            <v>ON APP</v>
          </cell>
          <cell r="Z7" t="str">
            <v>ON APP</v>
          </cell>
          <cell r="AA7" t="str">
            <v>ON APP</v>
          </cell>
          <cell r="AB7" t="str">
            <v>SIN/RTM</v>
          </cell>
          <cell r="AC7" t="str">
            <v>ON APP</v>
          </cell>
          <cell r="AD7" t="str">
            <v>Refer to Terms and Surcharges</v>
          </cell>
        </row>
        <row r="8">
          <cell r="B8" t="str">
            <v>Luanda</v>
          </cell>
          <cell r="C8" t="str">
            <v>Angola</v>
          </cell>
          <cell r="D8" t="str">
            <v>USD</v>
          </cell>
          <cell r="E8" t="str">
            <v>ON APP</v>
          </cell>
          <cell r="F8" t="str">
            <v>ON APP</v>
          </cell>
          <cell r="G8" t="str">
            <v>ON APP</v>
          </cell>
          <cell r="H8" t="str">
            <v>ON APP</v>
          </cell>
          <cell r="I8" t="str">
            <v>ON APP</v>
          </cell>
          <cell r="J8" t="str">
            <v>ON APP</v>
          </cell>
          <cell r="K8" t="str">
            <v>ON APP</v>
          </cell>
          <cell r="L8" t="str">
            <v>ON APP</v>
          </cell>
          <cell r="M8" t="str">
            <v>ON APP</v>
          </cell>
          <cell r="N8" t="str">
            <v>ON APP</v>
          </cell>
          <cell r="O8" t="str">
            <v>ON APP</v>
          </cell>
          <cell r="P8" t="str">
            <v>ON APP</v>
          </cell>
          <cell r="Q8" t="str">
            <v>ON APP</v>
          </cell>
          <cell r="R8" t="str">
            <v>ON APP</v>
          </cell>
          <cell r="S8" t="str">
            <v>ON APP</v>
          </cell>
          <cell r="T8">
            <v>340</v>
          </cell>
          <cell r="U8">
            <v>340</v>
          </cell>
          <cell r="V8">
            <v>340</v>
          </cell>
          <cell r="W8" t="str">
            <v>ON APP</v>
          </cell>
          <cell r="X8" t="str">
            <v>ON APP</v>
          </cell>
          <cell r="Y8">
            <v>340</v>
          </cell>
          <cell r="Z8">
            <v>340</v>
          </cell>
          <cell r="AA8">
            <v>340</v>
          </cell>
          <cell r="AB8" t="str">
            <v>SIN/RTM</v>
          </cell>
          <cell r="AC8" t="str">
            <v>ON APP</v>
          </cell>
          <cell r="AD8" t="str">
            <v>Refer to Terms and Surcharges, US$ 175.00 Waiver Fee</v>
          </cell>
        </row>
        <row r="9">
          <cell r="B9" t="str">
            <v>Sandy Ground</v>
          </cell>
          <cell r="C9" t="str">
            <v>Anguilla</v>
          </cell>
          <cell r="D9" t="str">
            <v>USD</v>
          </cell>
          <cell r="E9" t="str">
            <v>ON APP</v>
          </cell>
          <cell r="F9" t="str">
            <v>ON APP</v>
          </cell>
          <cell r="G9" t="str">
            <v>ON APP</v>
          </cell>
          <cell r="H9" t="str">
            <v>ON APP</v>
          </cell>
          <cell r="I9" t="str">
            <v>ON APP</v>
          </cell>
          <cell r="J9" t="str">
            <v>ON APP</v>
          </cell>
          <cell r="K9" t="str">
            <v>ON APP</v>
          </cell>
          <cell r="L9" t="str">
            <v>ON APP</v>
          </cell>
          <cell r="M9" t="str">
            <v>ON APP</v>
          </cell>
          <cell r="N9" t="str">
            <v>ON APP</v>
          </cell>
          <cell r="O9" t="str">
            <v>ON APP</v>
          </cell>
          <cell r="P9" t="str">
            <v>ON APP</v>
          </cell>
          <cell r="Q9" t="str">
            <v>ON APP</v>
          </cell>
          <cell r="R9" t="str">
            <v>ON APP</v>
          </cell>
          <cell r="S9" t="str">
            <v>ON APP</v>
          </cell>
          <cell r="T9" t="str">
            <v>ON APP</v>
          </cell>
          <cell r="U9" t="str">
            <v>ON APP</v>
          </cell>
          <cell r="V9" t="str">
            <v>ON APP</v>
          </cell>
          <cell r="W9" t="str">
            <v>ON APP</v>
          </cell>
          <cell r="X9" t="str">
            <v>ON APP</v>
          </cell>
          <cell r="Y9" t="str">
            <v>ON APP</v>
          </cell>
          <cell r="Z9" t="str">
            <v>ON APP</v>
          </cell>
          <cell r="AA9" t="str">
            <v>ON APP</v>
          </cell>
          <cell r="AB9" t="str">
            <v>SIN/RTM</v>
          </cell>
          <cell r="AC9" t="str">
            <v>ON APP</v>
          </cell>
          <cell r="AD9" t="str">
            <v>Refer to Terms and Surcharges</v>
          </cell>
        </row>
        <row r="10">
          <cell r="B10" t="str">
            <v>St. John's</v>
          </cell>
          <cell r="C10" t="str">
            <v>Antigua</v>
          </cell>
          <cell r="D10" t="str">
            <v>USD</v>
          </cell>
          <cell r="E10">
            <v>560</v>
          </cell>
          <cell r="F10">
            <v>560</v>
          </cell>
          <cell r="G10">
            <v>560</v>
          </cell>
          <cell r="H10" t="str">
            <v>BUS/CFZ</v>
          </cell>
          <cell r="I10">
            <v>71</v>
          </cell>
          <cell r="J10">
            <v>560</v>
          </cell>
          <cell r="K10">
            <v>560</v>
          </cell>
          <cell r="L10">
            <v>560</v>
          </cell>
          <cell r="M10" t="str">
            <v>BUS/CFZ</v>
          </cell>
          <cell r="N10">
            <v>73</v>
          </cell>
          <cell r="O10">
            <v>560</v>
          </cell>
          <cell r="P10">
            <v>560</v>
          </cell>
          <cell r="Q10">
            <v>560</v>
          </cell>
          <cell r="R10" t="str">
            <v>BUS/CFZ</v>
          </cell>
          <cell r="S10">
            <v>71</v>
          </cell>
          <cell r="T10">
            <v>605</v>
          </cell>
          <cell r="U10">
            <v>605</v>
          </cell>
          <cell r="V10">
            <v>605</v>
          </cell>
          <cell r="W10" t="str">
            <v>MEL/BUS/CFZ</v>
          </cell>
          <cell r="X10">
            <v>74</v>
          </cell>
          <cell r="Y10">
            <v>705</v>
          </cell>
          <cell r="Z10">
            <v>705</v>
          </cell>
          <cell r="AA10">
            <v>705</v>
          </cell>
          <cell r="AB10" t="str">
            <v>SIN/BUS/CFZ</v>
          </cell>
          <cell r="AC10">
            <v>76</v>
          </cell>
          <cell r="AD10" t="str">
            <v>Refer to Terms and Surcharges</v>
          </cell>
        </row>
        <row r="11">
          <cell r="B11" t="str">
            <v>Buenos Aires</v>
          </cell>
          <cell r="C11" t="str">
            <v>Argentina</v>
          </cell>
          <cell r="D11" t="str">
            <v>USD</v>
          </cell>
          <cell r="E11">
            <v>270</v>
          </cell>
          <cell r="F11">
            <v>270</v>
          </cell>
          <cell r="G11">
            <v>270</v>
          </cell>
          <cell r="H11" t="str">
            <v>BUS</v>
          </cell>
          <cell r="I11">
            <v>66</v>
          </cell>
          <cell r="J11">
            <v>270</v>
          </cell>
          <cell r="K11">
            <v>270</v>
          </cell>
          <cell r="L11">
            <v>270</v>
          </cell>
          <cell r="M11" t="str">
            <v>BUS</v>
          </cell>
          <cell r="N11">
            <v>69</v>
          </cell>
          <cell r="O11">
            <v>270</v>
          </cell>
          <cell r="P11">
            <v>270</v>
          </cell>
          <cell r="Q11">
            <v>270</v>
          </cell>
          <cell r="R11" t="str">
            <v>BUS</v>
          </cell>
          <cell r="S11">
            <v>64</v>
          </cell>
          <cell r="T11">
            <v>295</v>
          </cell>
          <cell r="U11">
            <v>295</v>
          </cell>
          <cell r="V11">
            <v>295</v>
          </cell>
          <cell r="W11" t="str">
            <v>SIN</v>
          </cell>
          <cell r="X11">
            <v>55</v>
          </cell>
          <cell r="Y11">
            <v>295</v>
          </cell>
          <cell r="Z11">
            <v>295</v>
          </cell>
          <cell r="AA11">
            <v>295</v>
          </cell>
          <cell r="AB11" t="str">
            <v>SIN</v>
          </cell>
          <cell r="AC11">
            <v>50</v>
          </cell>
          <cell r="AD11" t="str">
            <v>Refer to Terms and Surcharges</v>
          </cell>
        </row>
        <row r="12">
          <cell r="B12" t="str">
            <v>Graz</v>
          </cell>
          <cell r="C12" t="str">
            <v>Austria</v>
          </cell>
          <cell r="D12" t="str">
            <v>USD</v>
          </cell>
          <cell r="E12">
            <v>355</v>
          </cell>
          <cell r="F12">
            <v>355</v>
          </cell>
          <cell r="G12">
            <v>355</v>
          </cell>
          <cell r="H12" t="str">
            <v>SIN/RTM</v>
          </cell>
          <cell r="I12">
            <v>53</v>
          </cell>
          <cell r="J12">
            <v>355</v>
          </cell>
          <cell r="K12">
            <v>355</v>
          </cell>
          <cell r="L12">
            <v>355</v>
          </cell>
          <cell r="M12" t="str">
            <v>SIN/RTM</v>
          </cell>
          <cell r="N12">
            <v>56</v>
          </cell>
          <cell r="O12">
            <v>355</v>
          </cell>
          <cell r="P12">
            <v>355</v>
          </cell>
          <cell r="Q12">
            <v>355</v>
          </cell>
          <cell r="R12" t="str">
            <v>SIN/RTM</v>
          </cell>
          <cell r="S12">
            <v>54</v>
          </cell>
          <cell r="T12">
            <v>365</v>
          </cell>
          <cell r="U12">
            <v>365</v>
          </cell>
          <cell r="V12">
            <v>365</v>
          </cell>
          <cell r="W12" t="str">
            <v>SIN/RTM</v>
          </cell>
          <cell r="X12">
            <v>54</v>
          </cell>
          <cell r="Y12">
            <v>365</v>
          </cell>
          <cell r="Z12">
            <v>365</v>
          </cell>
          <cell r="AA12">
            <v>365</v>
          </cell>
          <cell r="AB12" t="str">
            <v>SIN</v>
          </cell>
          <cell r="AC12">
            <v>54</v>
          </cell>
          <cell r="AD12" t="str">
            <v>Refer to Terms and Surcharges</v>
          </cell>
        </row>
        <row r="13">
          <cell r="B13" t="str">
            <v>Linz</v>
          </cell>
          <cell r="C13" t="str">
            <v>Austria</v>
          </cell>
          <cell r="D13" t="str">
            <v>USD</v>
          </cell>
          <cell r="E13">
            <v>325</v>
          </cell>
          <cell r="F13">
            <v>325</v>
          </cell>
          <cell r="G13">
            <v>325</v>
          </cell>
          <cell r="H13" t="str">
            <v>SIN/RTM</v>
          </cell>
          <cell r="I13">
            <v>54</v>
          </cell>
          <cell r="J13">
            <v>325</v>
          </cell>
          <cell r="K13">
            <v>325</v>
          </cell>
          <cell r="L13">
            <v>305</v>
          </cell>
          <cell r="M13" t="str">
            <v>SIN/RTM</v>
          </cell>
          <cell r="N13">
            <v>57</v>
          </cell>
          <cell r="O13">
            <v>340</v>
          </cell>
          <cell r="P13">
            <v>340</v>
          </cell>
          <cell r="Q13">
            <v>340</v>
          </cell>
          <cell r="R13" t="str">
            <v>SIN/RTM</v>
          </cell>
          <cell r="S13">
            <v>55</v>
          </cell>
          <cell r="T13">
            <v>355</v>
          </cell>
          <cell r="U13">
            <v>355</v>
          </cell>
          <cell r="V13">
            <v>355</v>
          </cell>
          <cell r="W13" t="str">
            <v>SIN/RTM</v>
          </cell>
          <cell r="X13">
            <v>55</v>
          </cell>
          <cell r="Y13">
            <v>355</v>
          </cell>
          <cell r="Z13">
            <v>355</v>
          </cell>
          <cell r="AA13">
            <v>355</v>
          </cell>
          <cell r="AB13" t="str">
            <v>SIN/ RTM</v>
          </cell>
          <cell r="AC13">
            <v>55</v>
          </cell>
          <cell r="AD13" t="str">
            <v>Refer to Terms and Surcharges</v>
          </cell>
        </row>
        <row r="14">
          <cell r="B14" t="str">
            <v>Salzburg</v>
          </cell>
          <cell r="C14" t="str">
            <v>Austria</v>
          </cell>
          <cell r="D14" t="str">
            <v>USD</v>
          </cell>
          <cell r="E14">
            <v>325</v>
          </cell>
          <cell r="F14">
            <v>325</v>
          </cell>
          <cell r="G14">
            <v>325</v>
          </cell>
          <cell r="H14" t="str">
            <v>SIN/RTM</v>
          </cell>
          <cell r="I14">
            <v>55</v>
          </cell>
          <cell r="J14">
            <v>325</v>
          </cell>
          <cell r="K14">
            <v>325</v>
          </cell>
          <cell r="L14">
            <v>325</v>
          </cell>
          <cell r="M14" t="str">
            <v>SIN/RTM</v>
          </cell>
          <cell r="N14">
            <v>58</v>
          </cell>
          <cell r="O14">
            <v>325</v>
          </cell>
          <cell r="P14">
            <v>325</v>
          </cell>
          <cell r="Q14">
            <v>325</v>
          </cell>
          <cell r="R14" t="str">
            <v>SIN/RTM</v>
          </cell>
          <cell r="S14">
            <v>56</v>
          </cell>
          <cell r="T14">
            <v>355</v>
          </cell>
          <cell r="U14">
            <v>355</v>
          </cell>
          <cell r="V14">
            <v>355</v>
          </cell>
          <cell r="W14" t="str">
            <v>SIN/RTM</v>
          </cell>
          <cell r="X14">
            <v>56</v>
          </cell>
          <cell r="Y14">
            <v>335</v>
          </cell>
          <cell r="Z14">
            <v>335</v>
          </cell>
          <cell r="AA14">
            <v>335</v>
          </cell>
          <cell r="AB14" t="str">
            <v>SIN/RTM</v>
          </cell>
          <cell r="AC14">
            <v>56</v>
          </cell>
          <cell r="AD14" t="str">
            <v>Refer to Terms and Surcharges</v>
          </cell>
        </row>
        <row r="15">
          <cell r="B15" t="str">
            <v>Vienna</v>
          </cell>
          <cell r="C15" t="str">
            <v>Austria</v>
          </cell>
          <cell r="D15" t="str">
            <v>USD</v>
          </cell>
          <cell r="E15">
            <v>314</v>
          </cell>
          <cell r="F15">
            <v>314</v>
          </cell>
          <cell r="G15">
            <v>314</v>
          </cell>
          <cell r="H15" t="str">
            <v>SIN/RTM</v>
          </cell>
          <cell r="I15">
            <v>56</v>
          </cell>
          <cell r="J15">
            <v>314</v>
          </cell>
          <cell r="K15">
            <v>314</v>
          </cell>
          <cell r="L15">
            <v>314</v>
          </cell>
          <cell r="M15" t="str">
            <v>SIN/RTM</v>
          </cell>
          <cell r="N15">
            <v>59</v>
          </cell>
          <cell r="O15">
            <v>314</v>
          </cell>
          <cell r="P15">
            <v>314</v>
          </cell>
          <cell r="Q15">
            <v>314</v>
          </cell>
          <cell r="R15" t="str">
            <v>SIN/RTM</v>
          </cell>
          <cell r="S15">
            <v>57</v>
          </cell>
          <cell r="T15">
            <v>359</v>
          </cell>
          <cell r="U15">
            <v>359</v>
          </cell>
          <cell r="V15">
            <v>359</v>
          </cell>
          <cell r="W15" t="str">
            <v>MEL/SIN/RTM</v>
          </cell>
          <cell r="X15">
            <v>57</v>
          </cell>
          <cell r="Y15">
            <v>324</v>
          </cell>
          <cell r="Z15">
            <v>324</v>
          </cell>
          <cell r="AA15">
            <v>324</v>
          </cell>
          <cell r="AB15" t="str">
            <v>SIN</v>
          </cell>
          <cell r="AC15">
            <v>57</v>
          </cell>
          <cell r="AD15" t="str">
            <v>Refer to Terms and Surcharges</v>
          </cell>
        </row>
        <row r="16">
          <cell r="B16" t="str">
            <v>Freeport</v>
          </cell>
          <cell r="C16" t="str">
            <v>Bahamas</v>
          </cell>
          <cell r="D16" t="str">
            <v>USD</v>
          </cell>
          <cell r="E16" t="str">
            <v>ON APP</v>
          </cell>
          <cell r="F16" t="str">
            <v>ON APP</v>
          </cell>
          <cell r="G16" t="str">
            <v>ON APP</v>
          </cell>
          <cell r="H16" t="str">
            <v>ON APP</v>
          </cell>
          <cell r="I16" t="str">
            <v>ON APP</v>
          </cell>
          <cell r="J16" t="str">
            <v>ON APP</v>
          </cell>
          <cell r="K16" t="str">
            <v>ON APP</v>
          </cell>
          <cell r="L16" t="str">
            <v>ON APP</v>
          </cell>
          <cell r="M16" t="str">
            <v>ON APP</v>
          </cell>
          <cell r="N16" t="str">
            <v>ON APP</v>
          </cell>
          <cell r="O16" t="str">
            <v>ON APP</v>
          </cell>
          <cell r="P16" t="str">
            <v>ON APP</v>
          </cell>
          <cell r="Q16" t="str">
            <v>ON APP</v>
          </cell>
          <cell r="R16" t="str">
            <v>ON APP</v>
          </cell>
          <cell r="S16" t="str">
            <v>ON APP</v>
          </cell>
          <cell r="T16" t="str">
            <v>ON APP</v>
          </cell>
          <cell r="U16" t="str">
            <v>ON APP</v>
          </cell>
          <cell r="V16" t="str">
            <v>ON APP</v>
          </cell>
          <cell r="W16" t="str">
            <v>ON APP</v>
          </cell>
          <cell r="X16" t="str">
            <v>ON APP</v>
          </cell>
          <cell r="Y16" t="str">
            <v>ON APP</v>
          </cell>
          <cell r="Z16" t="str">
            <v>ON APP</v>
          </cell>
          <cell r="AA16" t="str">
            <v xml:space="preserve"> ON APP</v>
          </cell>
          <cell r="AB16" t="str">
            <v>ON APP</v>
          </cell>
          <cell r="AC16" t="str">
            <v>ON APP</v>
          </cell>
          <cell r="AD16" t="str">
            <v>Refer to Terms and Surcharges</v>
          </cell>
        </row>
        <row r="17">
          <cell r="B17" t="str">
            <v>Nassau</v>
          </cell>
          <cell r="C17" t="str">
            <v>Bahamas</v>
          </cell>
          <cell r="D17" t="str">
            <v>USD</v>
          </cell>
          <cell r="E17">
            <v>560</v>
          </cell>
          <cell r="F17">
            <v>560</v>
          </cell>
          <cell r="G17">
            <v>560</v>
          </cell>
          <cell r="H17" t="str">
            <v>BUS/CFZ</v>
          </cell>
          <cell r="I17">
            <v>71</v>
          </cell>
          <cell r="J17">
            <v>560</v>
          </cell>
          <cell r="K17">
            <v>560</v>
          </cell>
          <cell r="L17">
            <v>560</v>
          </cell>
          <cell r="M17" t="str">
            <v>BUS/CFZ</v>
          </cell>
          <cell r="N17">
            <v>73</v>
          </cell>
          <cell r="O17">
            <v>560</v>
          </cell>
          <cell r="P17">
            <v>560</v>
          </cell>
          <cell r="Q17">
            <v>560</v>
          </cell>
          <cell r="R17" t="str">
            <v>BUS/CFZ</v>
          </cell>
          <cell r="S17">
            <v>69</v>
          </cell>
          <cell r="T17">
            <v>605</v>
          </cell>
          <cell r="U17">
            <v>605</v>
          </cell>
          <cell r="V17">
            <v>605</v>
          </cell>
          <cell r="W17" t="str">
            <v>MEL/BUS</v>
          </cell>
          <cell r="X17" t="str">
            <v>ON APP</v>
          </cell>
          <cell r="Y17">
            <v>78</v>
          </cell>
          <cell r="Z17" t="str">
            <v>ON APP</v>
          </cell>
          <cell r="AA17" t="str">
            <v>ON APP</v>
          </cell>
          <cell r="AB17" t="str">
            <v>ON APP</v>
          </cell>
          <cell r="AC17" t="str">
            <v>ON APP</v>
          </cell>
          <cell r="AD17" t="str">
            <v>Refer to Terms and Surcharges</v>
          </cell>
        </row>
        <row r="18">
          <cell r="B18" t="str">
            <v>Bahrain</v>
          </cell>
          <cell r="C18" t="str">
            <v>Bahrain</v>
          </cell>
          <cell r="D18" t="str">
            <v>USD</v>
          </cell>
          <cell r="E18">
            <v>278</v>
          </cell>
          <cell r="F18">
            <v>278</v>
          </cell>
          <cell r="G18">
            <v>278</v>
          </cell>
          <cell r="H18" t="str">
            <v>SIN/DXB</v>
          </cell>
          <cell r="I18">
            <v>53</v>
          </cell>
          <cell r="J18">
            <v>278</v>
          </cell>
          <cell r="K18">
            <v>278</v>
          </cell>
          <cell r="L18">
            <v>278</v>
          </cell>
          <cell r="M18" t="str">
            <v>SIN/DXB</v>
          </cell>
          <cell r="N18">
            <v>56</v>
          </cell>
          <cell r="O18">
            <v>278</v>
          </cell>
          <cell r="P18">
            <v>278</v>
          </cell>
          <cell r="Q18">
            <v>278</v>
          </cell>
          <cell r="R18" t="str">
            <v>SIN/DXB</v>
          </cell>
          <cell r="S18">
            <v>59</v>
          </cell>
          <cell r="T18">
            <v>288</v>
          </cell>
          <cell r="U18">
            <v>288</v>
          </cell>
          <cell r="V18">
            <v>288</v>
          </cell>
          <cell r="W18" t="str">
            <v>SIN/DXB</v>
          </cell>
          <cell r="X18">
            <v>59</v>
          </cell>
          <cell r="Y18">
            <v>288</v>
          </cell>
          <cell r="Z18">
            <v>288</v>
          </cell>
          <cell r="AA18">
            <v>288</v>
          </cell>
          <cell r="AB18" t="str">
            <v>SIN/DXB</v>
          </cell>
          <cell r="AC18">
            <v>59</v>
          </cell>
          <cell r="AD18" t="str">
            <v>Refer to Terms and Surcharges</v>
          </cell>
        </row>
        <row r="19">
          <cell r="B19" t="str">
            <v>Chittagong</v>
          </cell>
          <cell r="C19" t="str">
            <v>Bangladesh</v>
          </cell>
          <cell r="D19" t="str">
            <v>USD</v>
          </cell>
          <cell r="E19">
            <v>191</v>
          </cell>
          <cell r="F19">
            <v>191</v>
          </cell>
          <cell r="G19">
            <v>191</v>
          </cell>
          <cell r="H19" t="str">
            <v>SIN</v>
          </cell>
          <cell r="I19">
            <v>35</v>
          </cell>
          <cell r="J19">
            <v>191</v>
          </cell>
          <cell r="K19">
            <v>191</v>
          </cell>
          <cell r="L19">
            <v>191</v>
          </cell>
          <cell r="M19" t="str">
            <v>SIN</v>
          </cell>
          <cell r="N19">
            <v>34</v>
          </cell>
          <cell r="O19">
            <v>191</v>
          </cell>
          <cell r="P19">
            <v>191</v>
          </cell>
          <cell r="Q19">
            <v>191</v>
          </cell>
          <cell r="R19" t="str">
            <v>SIN</v>
          </cell>
          <cell r="S19">
            <v>32</v>
          </cell>
          <cell r="T19">
            <v>207</v>
          </cell>
          <cell r="U19">
            <v>207</v>
          </cell>
          <cell r="V19">
            <v>207</v>
          </cell>
          <cell r="W19" t="str">
            <v>SIN</v>
          </cell>
          <cell r="X19">
            <v>32</v>
          </cell>
          <cell r="Y19">
            <v>207</v>
          </cell>
          <cell r="Z19">
            <v>207</v>
          </cell>
          <cell r="AA19">
            <v>207</v>
          </cell>
          <cell r="AB19" t="str">
            <v>SIN</v>
          </cell>
          <cell r="AC19">
            <v>32</v>
          </cell>
          <cell r="AD19" t="str">
            <v>Refer to Terms and Surcharges</v>
          </cell>
        </row>
        <row r="20">
          <cell r="B20" t="str">
            <v>Dhaka</v>
          </cell>
          <cell r="C20" t="str">
            <v>Bangladesh</v>
          </cell>
          <cell r="D20" t="str">
            <v>USD</v>
          </cell>
          <cell r="E20" t="str">
            <v>ON APP</v>
          </cell>
          <cell r="F20" t="str">
            <v>ON APP</v>
          </cell>
          <cell r="G20" t="str">
            <v>ON APP</v>
          </cell>
          <cell r="H20" t="str">
            <v>ON APP</v>
          </cell>
          <cell r="I20" t="str">
            <v>ON APP</v>
          </cell>
          <cell r="J20" t="str">
            <v>ON APP</v>
          </cell>
          <cell r="K20" t="str">
            <v>ON APP</v>
          </cell>
          <cell r="L20" t="str">
            <v>ON APP</v>
          </cell>
          <cell r="M20" t="str">
            <v>ON APP</v>
          </cell>
          <cell r="N20" t="str">
            <v>ON APP</v>
          </cell>
          <cell r="O20" t="str">
            <v>ON APP</v>
          </cell>
          <cell r="P20" t="str">
            <v>ON APP</v>
          </cell>
          <cell r="Q20" t="str">
            <v>ON APP</v>
          </cell>
          <cell r="R20" t="str">
            <v>ON APP</v>
          </cell>
          <cell r="S20" t="str">
            <v>ON APP</v>
          </cell>
          <cell r="T20" t="str">
            <v>ON APP</v>
          </cell>
          <cell r="U20" t="str">
            <v>ON APP</v>
          </cell>
          <cell r="V20" t="str">
            <v>ON APP</v>
          </cell>
          <cell r="W20" t="str">
            <v>ON APP</v>
          </cell>
          <cell r="X20" t="str">
            <v>ON APP</v>
          </cell>
          <cell r="Y20" t="str">
            <v>ON APP</v>
          </cell>
          <cell r="Z20" t="str">
            <v>ON APP</v>
          </cell>
          <cell r="AA20" t="str">
            <v>ON APP</v>
          </cell>
          <cell r="AB20" t="str">
            <v>ON APP</v>
          </cell>
          <cell r="AC20" t="str">
            <v>ON APP</v>
          </cell>
          <cell r="AD20" t="str">
            <v>Refer to Terms and Surcharges</v>
          </cell>
        </row>
        <row r="21">
          <cell r="B21" t="str">
            <v>Bridgetown</v>
          </cell>
          <cell r="C21" t="str">
            <v>Barbados</v>
          </cell>
          <cell r="D21" t="str">
            <v>USD</v>
          </cell>
          <cell r="E21">
            <v>490</v>
          </cell>
          <cell r="F21">
            <v>490</v>
          </cell>
          <cell r="G21">
            <v>490</v>
          </cell>
          <cell r="H21" t="str">
            <v>BUS/CFZ</v>
          </cell>
          <cell r="I21">
            <v>74</v>
          </cell>
          <cell r="J21">
            <v>490</v>
          </cell>
          <cell r="K21">
            <v>490</v>
          </cell>
          <cell r="L21">
            <v>490</v>
          </cell>
          <cell r="M21" t="str">
            <v>BUS/CFZ</v>
          </cell>
          <cell r="N21">
            <v>75</v>
          </cell>
          <cell r="O21">
            <v>490</v>
          </cell>
          <cell r="P21">
            <v>490</v>
          </cell>
          <cell r="Q21">
            <v>490</v>
          </cell>
          <cell r="R21" t="str">
            <v>BUS/CFZ</v>
          </cell>
          <cell r="S21">
            <v>74</v>
          </cell>
          <cell r="T21">
            <v>535</v>
          </cell>
          <cell r="U21">
            <v>535</v>
          </cell>
          <cell r="V21">
            <v>535</v>
          </cell>
          <cell r="W21" t="str">
            <v>MEL/BUS/CFZ</v>
          </cell>
          <cell r="X21">
            <v>79</v>
          </cell>
          <cell r="Y21" t="str">
            <v>ON APP</v>
          </cell>
          <cell r="Z21" t="str">
            <v>ON APP</v>
          </cell>
          <cell r="AA21" t="str">
            <v>ON APP</v>
          </cell>
          <cell r="AB21" t="str">
            <v>ON APP</v>
          </cell>
          <cell r="AC21" t="str">
            <v>ON APP</v>
          </cell>
          <cell r="AD21" t="str">
            <v>Refer to Terms and Surcharges</v>
          </cell>
        </row>
        <row r="22">
          <cell r="B22" t="str">
            <v>Antwerp</v>
          </cell>
          <cell r="C22" t="str">
            <v>Belgium</v>
          </cell>
          <cell r="D22" t="str">
            <v>USD</v>
          </cell>
          <cell r="E22">
            <v>282</v>
          </cell>
          <cell r="F22">
            <v>282</v>
          </cell>
          <cell r="G22">
            <v>282</v>
          </cell>
          <cell r="H22" t="str">
            <v>SIN/ RTM</v>
          </cell>
          <cell r="I22">
            <v>48</v>
          </cell>
          <cell r="J22">
            <v>282</v>
          </cell>
          <cell r="K22">
            <v>282</v>
          </cell>
          <cell r="L22">
            <v>282</v>
          </cell>
          <cell r="M22" t="str">
            <v>SIN/ RTM</v>
          </cell>
          <cell r="N22">
            <v>47</v>
          </cell>
          <cell r="O22">
            <v>282</v>
          </cell>
          <cell r="P22">
            <v>282</v>
          </cell>
          <cell r="Q22">
            <v>282</v>
          </cell>
          <cell r="R22" t="str">
            <v>SIN/ RTM</v>
          </cell>
          <cell r="S22">
            <v>45</v>
          </cell>
          <cell r="T22">
            <v>292</v>
          </cell>
          <cell r="U22">
            <v>292</v>
          </cell>
          <cell r="V22">
            <v>292</v>
          </cell>
          <cell r="W22" t="str">
            <v>SIN/RTM</v>
          </cell>
          <cell r="X22">
            <v>45</v>
          </cell>
          <cell r="Y22">
            <v>292</v>
          </cell>
          <cell r="Z22">
            <v>292</v>
          </cell>
          <cell r="AA22">
            <v>292</v>
          </cell>
          <cell r="AB22" t="str">
            <v>SIN/RTM</v>
          </cell>
          <cell r="AC22">
            <v>45</v>
          </cell>
          <cell r="AD22" t="str">
            <v>Refer to Terms and Surcharges</v>
          </cell>
        </row>
        <row r="23">
          <cell r="B23" t="str">
            <v>Brussels</v>
          </cell>
          <cell r="C23" t="str">
            <v>Belgium</v>
          </cell>
          <cell r="D23" t="str">
            <v>USD</v>
          </cell>
          <cell r="E23" t="str">
            <v>ON APP</v>
          </cell>
          <cell r="F23" t="str">
            <v>ON APP</v>
          </cell>
          <cell r="G23" t="str">
            <v>ON APP</v>
          </cell>
          <cell r="H23" t="str">
            <v>ON APP</v>
          </cell>
          <cell r="I23" t="str">
            <v>ON APP</v>
          </cell>
          <cell r="J23" t="str">
            <v>ON APP</v>
          </cell>
          <cell r="K23" t="str">
            <v>ON APP</v>
          </cell>
          <cell r="L23" t="str">
            <v>ON APP</v>
          </cell>
          <cell r="M23" t="str">
            <v>ON APP</v>
          </cell>
          <cell r="N23" t="str">
            <v>ON APP</v>
          </cell>
          <cell r="O23" t="str">
            <v>ON APP</v>
          </cell>
          <cell r="P23" t="str">
            <v>ON APP</v>
          </cell>
          <cell r="Q23" t="str">
            <v>ON APP</v>
          </cell>
          <cell r="R23" t="str">
            <v>ON APP</v>
          </cell>
          <cell r="S23" t="str">
            <v>ON APP</v>
          </cell>
          <cell r="T23" t="str">
            <v>ON APP</v>
          </cell>
          <cell r="U23" t="str">
            <v>ON APP</v>
          </cell>
          <cell r="V23" t="str">
            <v>ON APP</v>
          </cell>
          <cell r="W23" t="str">
            <v>ON APP</v>
          </cell>
          <cell r="X23" t="str">
            <v>ON APP</v>
          </cell>
          <cell r="Y23" t="str">
            <v>ON APP</v>
          </cell>
          <cell r="Z23" t="str">
            <v>ON APP</v>
          </cell>
          <cell r="AA23" t="str">
            <v>ON APP</v>
          </cell>
          <cell r="AB23" t="str">
            <v>SIN/HKG</v>
          </cell>
          <cell r="AC23" t="str">
            <v>ON APP</v>
          </cell>
          <cell r="AD23" t="str">
            <v>Refer to Terms and Surcharges</v>
          </cell>
        </row>
        <row r="24">
          <cell r="B24" t="str">
            <v>Belize City</v>
          </cell>
          <cell r="C24" t="str">
            <v>Belize</v>
          </cell>
          <cell r="D24" t="str">
            <v>USD</v>
          </cell>
          <cell r="E24" t="str">
            <v>ON APP</v>
          </cell>
          <cell r="F24" t="str">
            <v>ON APP</v>
          </cell>
          <cell r="G24" t="str">
            <v>ON APP</v>
          </cell>
          <cell r="H24" t="str">
            <v>BUS/CFZ</v>
          </cell>
          <cell r="I24">
            <v>68</v>
          </cell>
          <cell r="J24" t="str">
            <v>ON APP</v>
          </cell>
          <cell r="K24" t="str">
            <v>ON APP</v>
          </cell>
          <cell r="L24" t="str">
            <v>ON APP</v>
          </cell>
          <cell r="M24" t="str">
            <v>BUS/CFZ</v>
          </cell>
          <cell r="N24">
            <v>70</v>
          </cell>
          <cell r="O24" t="str">
            <v>ON APP</v>
          </cell>
          <cell r="P24" t="str">
            <v>ON APP</v>
          </cell>
          <cell r="Q24" t="str">
            <v>ON APP</v>
          </cell>
          <cell r="R24" t="str">
            <v>BUS/CFZ</v>
          </cell>
          <cell r="S24">
            <v>65</v>
          </cell>
          <cell r="T24" t="str">
            <v>ON APP</v>
          </cell>
          <cell r="U24" t="str">
            <v>ON APP</v>
          </cell>
          <cell r="V24" t="str">
            <v>ON APP</v>
          </cell>
          <cell r="W24" t="str">
            <v>ON APP</v>
          </cell>
          <cell r="X24" t="str">
            <v>ON APP</v>
          </cell>
          <cell r="Y24" t="str">
            <v>ON APP</v>
          </cell>
          <cell r="Z24" t="str">
            <v>ON APP</v>
          </cell>
          <cell r="AA24" t="str">
            <v>ON APP</v>
          </cell>
          <cell r="AB24" t="str">
            <v>SIN/HKG</v>
          </cell>
          <cell r="AC24" t="str">
            <v>ON APP</v>
          </cell>
          <cell r="AD24" t="str">
            <v>Refer to Terms and Surcharges</v>
          </cell>
        </row>
        <row r="25">
          <cell r="B25" t="str">
            <v>Cotonou</v>
          </cell>
          <cell r="C25" t="str">
            <v>Benin</v>
          </cell>
          <cell r="D25" t="str">
            <v>USD</v>
          </cell>
          <cell r="E25" t="str">
            <v>ON APP</v>
          </cell>
          <cell r="F25" t="str">
            <v>ON APP</v>
          </cell>
          <cell r="G25" t="str">
            <v>ON APP</v>
          </cell>
          <cell r="H25" t="str">
            <v>ON APP</v>
          </cell>
          <cell r="I25" t="str">
            <v>ON APP</v>
          </cell>
          <cell r="J25" t="str">
            <v>ON APP</v>
          </cell>
          <cell r="K25" t="str">
            <v>ON APP</v>
          </cell>
          <cell r="L25" t="str">
            <v>ON APP</v>
          </cell>
          <cell r="M25" t="str">
            <v>ON APP</v>
          </cell>
          <cell r="N25" t="str">
            <v>ON APP</v>
          </cell>
          <cell r="O25" t="str">
            <v>ON APP</v>
          </cell>
          <cell r="P25" t="str">
            <v>ON APP</v>
          </cell>
          <cell r="Q25" t="str">
            <v>ON APP</v>
          </cell>
          <cell r="R25" t="str">
            <v>ON APP</v>
          </cell>
          <cell r="S25" t="str">
            <v>ON APP</v>
          </cell>
          <cell r="T25" t="str">
            <v>ON APP</v>
          </cell>
          <cell r="U25" t="str">
            <v>ON APP</v>
          </cell>
          <cell r="V25" t="str">
            <v>ON APP</v>
          </cell>
          <cell r="W25" t="str">
            <v>ON APP</v>
          </cell>
          <cell r="X25" t="str">
            <v>ON APP</v>
          </cell>
          <cell r="Y25" t="str">
            <v>ON APP</v>
          </cell>
          <cell r="Z25" t="str">
            <v>ON APP</v>
          </cell>
          <cell r="AA25" t="str">
            <v>ON APP</v>
          </cell>
          <cell r="AB25" t="str">
            <v>SIN/RTM</v>
          </cell>
          <cell r="AC25" t="str">
            <v>ON APP</v>
          </cell>
          <cell r="AD25" t="str">
            <v>Refer to Terms and Surcharges, US$ 175.00 Waiver Fee</v>
          </cell>
        </row>
        <row r="26">
          <cell r="B26" t="str">
            <v>Hamilton</v>
          </cell>
          <cell r="C26" t="str">
            <v>Bermuda</v>
          </cell>
          <cell r="D26" t="str">
            <v>USD</v>
          </cell>
          <cell r="E26" t="str">
            <v>ON APP</v>
          </cell>
          <cell r="F26" t="str">
            <v>ON APP</v>
          </cell>
          <cell r="G26" t="str">
            <v>ON APP</v>
          </cell>
          <cell r="H26" t="str">
            <v>ON APP</v>
          </cell>
          <cell r="I26" t="str">
            <v>ON APP</v>
          </cell>
          <cell r="J26" t="str">
            <v>ON APP</v>
          </cell>
          <cell r="K26" t="str">
            <v>ON APP</v>
          </cell>
          <cell r="L26" t="str">
            <v>ON APP</v>
          </cell>
          <cell r="M26" t="str">
            <v>ON APP</v>
          </cell>
          <cell r="N26" t="str">
            <v>ON APP</v>
          </cell>
          <cell r="O26" t="str">
            <v>ON APP</v>
          </cell>
          <cell r="P26" t="str">
            <v>ON APP</v>
          </cell>
          <cell r="Q26" t="str">
            <v>ON APP</v>
          </cell>
          <cell r="R26" t="str">
            <v>ON APP</v>
          </cell>
          <cell r="S26" t="str">
            <v>ON APP</v>
          </cell>
          <cell r="T26" t="str">
            <v>ON APP</v>
          </cell>
          <cell r="U26" t="str">
            <v>ON APP</v>
          </cell>
          <cell r="V26" t="str">
            <v>ON APP</v>
          </cell>
          <cell r="W26" t="str">
            <v>ON APP</v>
          </cell>
          <cell r="X26" t="str">
            <v>ON APP</v>
          </cell>
          <cell r="Y26" t="str">
            <v>ON APP</v>
          </cell>
          <cell r="Z26" t="str">
            <v>ON APP</v>
          </cell>
          <cell r="AA26" t="str">
            <v>ON APP</v>
          </cell>
          <cell r="AB26" t="str">
            <v>SIN/RTM</v>
          </cell>
          <cell r="AC26" t="str">
            <v>ON APP</v>
          </cell>
          <cell r="AD26" t="str">
            <v>Refer to Terms and Surcharges</v>
          </cell>
        </row>
        <row r="27">
          <cell r="B27" t="str">
            <v>La Paz</v>
          </cell>
          <cell r="C27" t="str">
            <v xml:space="preserve">Bolivia </v>
          </cell>
          <cell r="D27" t="str">
            <v>USD</v>
          </cell>
          <cell r="E27" t="str">
            <v>ON APP</v>
          </cell>
          <cell r="F27" t="str">
            <v>ON APP</v>
          </cell>
          <cell r="G27" t="str">
            <v>ON APP</v>
          </cell>
          <cell r="H27" t="str">
            <v>ON APP</v>
          </cell>
          <cell r="I27" t="str">
            <v>ON APP</v>
          </cell>
          <cell r="J27" t="str">
            <v>ON APP</v>
          </cell>
          <cell r="K27" t="str">
            <v>ON APP</v>
          </cell>
          <cell r="L27" t="str">
            <v>ON APP</v>
          </cell>
          <cell r="M27" t="str">
            <v>ON APP</v>
          </cell>
          <cell r="N27" t="str">
            <v>ON APP</v>
          </cell>
          <cell r="O27" t="str">
            <v>ON APP</v>
          </cell>
          <cell r="P27" t="str">
            <v>ON APP</v>
          </cell>
          <cell r="Q27" t="str">
            <v>ON APP</v>
          </cell>
          <cell r="R27" t="str">
            <v>ON APP</v>
          </cell>
          <cell r="S27" t="str">
            <v>ON APP</v>
          </cell>
          <cell r="T27" t="str">
            <v>ON APP</v>
          </cell>
          <cell r="U27" t="str">
            <v>ON APP</v>
          </cell>
          <cell r="V27" t="str">
            <v>ON APP</v>
          </cell>
          <cell r="W27" t="str">
            <v>ON APP</v>
          </cell>
          <cell r="X27" t="str">
            <v>ON APP</v>
          </cell>
          <cell r="Y27" t="str">
            <v>ON APP</v>
          </cell>
          <cell r="Z27" t="str">
            <v>ON APP</v>
          </cell>
          <cell r="AA27" t="str">
            <v>ON APP</v>
          </cell>
          <cell r="AB27" t="str">
            <v>SIN</v>
          </cell>
          <cell r="AC27" t="str">
            <v>ON APP</v>
          </cell>
          <cell r="AD27" t="str">
            <v>Refer to Terms and Surcharges</v>
          </cell>
        </row>
        <row r="28">
          <cell r="B28" t="str">
            <v>Santa Cruz</v>
          </cell>
          <cell r="C28" t="str">
            <v xml:space="preserve">Bolivia </v>
          </cell>
          <cell r="D28" t="str">
            <v>USD</v>
          </cell>
          <cell r="E28" t="str">
            <v>ON APP</v>
          </cell>
          <cell r="F28" t="str">
            <v>ON APP</v>
          </cell>
          <cell r="G28" t="str">
            <v>ON APP</v>
          </cell>
          <cell r="H28" t="str">
            <v>ON APP</v>
          </cell>
          <cell r="I28" t="str">
            <v>ON APP</v>
          </cell>
          <cell r="J28" t="str">
            <v>ON APP</v>
          </cell>
          <cell r="K28" t="str">
            <v>ON APP</v>
          </cell>
          <cell r="L28" t="str">
            <v>ON APP</v>
          </cell>
          <cell r="M28" t="str">
            <v>ON APP</v>
          </cell>
          <cell r="N28" t="str">
            <v>ON APP</v>
          </cell>
          <cell r="O28" t="str">
            <v>ON APP</v>
          </cell>
          <cell r="P28" t="str">
            <v>ON APP</v>
          </cell>
          <cell r="Q28" t="str">
            <v>ON APP</v>
          </cell>
          <cell r="R28" t="str">
            <v>ON APP</v>
          </cell>
          <cell r="S28" t="str">
            <v>ON APP</v>
          </cell>
          <cell r="T28" t="str">
            <v>ON APP</v>
          </cell>
          <cell r="U28" t="str">
            <v>ON APP</v>
          </cell>
          <cell r="V28" t="str">
            <v>ON APP</v>
          </cell>
          <cell r="W28" t="str">
            <v>ON APP</v>
          </cell>
          <cell r="X28" t="str">
            <v>ON APP</v>
          </cell>
          <cell r="Y28" t="str">
            <v>ON APP</v>
          </cell>
          <cell r="Z28" t="str">
            <v>ON APP</v>
          </cell>
          <cell r="AA28" t="str">
            <v>ON APP</v>
          </cell>
          <cell r="AB28" t="str">
            <v>SIN/AAR</v>
          </cell>
          <cell r="AC28" t="str">
            <v>ON APP</v>
          </cell>
          <cell r="AD28" t="str">
            <v>Refer to Terms and Surcharges</v>
          </cell>
        </row>
        <row r="29">
          <cell r="B29" t="str">
            <v>Sarajevo</v>
          </cell>
          <cell r="C29" t="str">
            <v>Bosnia</v>
          </cell>
          <cell r="D29" t="str">
            <v>USD</v>
          </cell>
          <cell r="E29">
            <v>424</v>
          </cell>
          <cell r="F29">
            <v>424</v>
          </cell>
          <cell r="G29">
            <v>424</v>
          </cell>
          <cell r="H29" t="str">
            <v>SIN/RTM</v>
          </cell>
          <cell r="I29">
            <v>60</v>
          </cell>
          <cell r="J29">
            <v>424</v>
          </cell>
          <cell r="K29">
            <v>424</v>
          </cell>
          <cell r="L29">
            <v>424</v>
          </cell>
          <cell r="M29" t="str">
            <v>SIN/RTM</v>
          </cell>
          <cell r="N29">
            <v>63</v>
          </cell>
          <cell r="O29">
            <v>424</v>
          </cell>
          <cell r="P29">
            <v>424</v>
          </cell>
          <cell r="Q29">
            <v>424</v>
          </cell>
          <cell r="R29" t="str">
            <v>SIN/RTM</v>
          </cell>
          <cell r="S29">
            <v>61</v>
          </cell>
          <cell r="T29">
            <v>469</v>
          </cell>
          <cell r="U29">
            <v>469</v>
          </cell>
          <cell r="V29">
            <v>469</v>
          </cell>
          <cell r="W29" t="str">
            <v>MEL/SIN/RTM</v>
          </cell>
          <cell r="X29">
            <v>61</v>
          </cell>
          <cell r="Y29">
            <v>434</v>
          </cell>
          <cell r="Z29">
            <v>434</v>
          </cell>
          <cell r="AA29">
            <v>434</v>
          </cell>
          <cell r="AB29" t="str">
            <v>SIN/DXB</v>
          </cell>
          <cell r="AC29">
            <v>61</v>
          </cell>
          <cell r="AD29" t="str">
            <v>Refer to Terms and Surcharges</v>
          </cell>
        </row>
        <row r="30">
          <cell r="B30" t="str">
            <v>Gaborone</v>
          </cell>
          <cell r="C30" t="str">
            <v>Botswana</v>
          </cell>
          <cell r="D30" t="str">
            <v>USD</v>
          </cell>
          <cell r="E30" t="str">
            <v>ON APP</v>
          </cell>
          <cell r="F30" t="str">
            <v>ON APP</v>
          </cell>
          <cell r="G30" t="str">
            <v>ON APP</v>
          </cell>
          <cell r="H30" t="str">
            <v>ON APP</v>
          </cell>
          <cell r="I30" t="str">
            <v>ON APP</v>
          </cell>
          <cell r="J30" t="str">
            <v>ON APP</v>
          </cell>
          <cell r="K30" t="str">
            <v>ON APP</v>
          </cell>
          <cell r="L30" t="str">
            <v>ON APP</v>
          </cell>
          <cell r="M30" t="str">
            <v>ON APP</v>
          </cell>
          <cell r="N30" t="str">
            <v>ON APP</v>
          </cell>
          <cell r="O30" t="str">
            <v>ON APP</v>
          </cell>
          <cell r="P30" t="str">
            <v>ON APP</v>
          </cell>
          <cell r="Q30" t="str">
            <v>ON APP</v>
          </cell>
          <cell r="R30" t="str">
            <v>ON APP</v>
          </cell>
          <cell r="S30" t="str">
            <v>ON APP</v>
          </cell>
          <cell r="T30" t="str">
            <v>ON APP</v>
          </cell>
          <cell r="U30" t="str">
            <v>ON APP</v>
          </cell>
          <cell r="V30" t="str">
            <v>ON APP</v>
          </cell>
          <cell r="W30" t="str">
            <v>ON APP</v>
          </cell>
          <cell r="X30" t="str">
            <v>ON APP</v>
          </cell>
          <cell r="Y30" t="str">
            <v>ON APP</v>
          </cell>
          <cell r="Z30" t="str">
            <v>ON APP</v>
          </cell>
          <cell r="AA30" t="str">
            <v>ON APP</v>
          </cell>
          <cell r="AB30" t="str">
            <v>SIN</v>
          </cell>
          <cell r="AC30" t="str">
            <v>ON APP</v>
          </cell>
          <cell r="AD30" t="str">
            <v>Refer to Terms and Surcharges</v>
          </cell>
        </row>
        <row r="31">
          <cell r="B31" t="str">
            <v>Itajai</v>
          </cell>
          <cell r="C31" t="str">
            <v>Brazil</v>
          </cell>
          <cell r="D31" t="str">
            <v>USD</v>
          </cell>
          <cell r="E31">
            <v>285</v>
          </cell>
          <cell r="F31">
            <v>285</v>
          </cell>
          <cell r="G31">
            <v>285</v>
          </cell>
          <cell r="H31" t="str">
            <v>BUS</v>
          </cell>
          <cell r="I31">
            <v>71</v>
          </cell>
          <cell r="J31">
            <v>285</v>
          </cell>
          <cell r="K31">
            <v>285</v>
          </cell>
          <cell r="L31">
            <v>285</v>
          </cell>
          <cell r="M31" t="str">
            <v>BUS</v>
          </cell>
          <cell r="N31">
            <v>70</v>
          </cell>
          <cell r="O31">
            <v>285</v>
          </cell>
          <cell r="P31">
            <v>285</v>
          </cell>
          <cell r="Q31">
            <v>285</v>
          </cell>
          <cell r="R31" t="str">
            <v>BUS</v>
          </cell>
          <cell r="S31">
            <v>68</v>
          </cell>
          <cell r="T31">
            <v>330</v>
          </cell>
          <cell r="U31">
            <v>330</v>
          </cell>
          <cell r="V31">
            <v>330</v>
          </cell>
          <cell r="W31" t="str">
            <v>MEL/BUS</v>
          </cell>
          <cell r="X31">
            <v>74</v>
          </cell>
          <cell r="Y31" t="str">
            <v>ON APP</v>
          </cell>
          <cell r="Z31" t="str">
            <v>ON APP</v>
          </cell>
          <cell r="AA31" t="str">
            <v>ON APP</v>
          </cell>
          <cell r="AB31" t="str">
            <v>ON APP</v>
          </cell>
          <cell r="AC31" t="str">
            <v>ON APP</v>
          </cell>
          <cell r="AD31" t="str">
            <v>Refer to Terms and Surcharges</v>
          </cell>
        </row>
        <row r="32">
          <cell r="B32" t="str">
            <v>Paranagua</v>
          </cell>
          <cell r="C32" t="str">
            <v>Brazil</v>
          </cell>
          <cell r="D32" t="str">
            <v>USD</v>
          </cell>
          <cell r="E32">
            <v>325</v>
          </cell>
          <cell r="F32">
            <v>325</v>
          </cell>
          <cell r="G32">
            <v>325</v>
          </cell>
          <cell r="H32" t="str">
            <v>BUS/SAN</v>
          </cell>
          <cell r="I32">
            <v>72</v>
          </cell>
          <cell r="J32">
            <v>325</v>
          </cell>
          <cell r="K32">
            <v>325</v>
          </cell>
          <cell r="L32">
            <v>325</v>
          </cell>
          <cell r="M32" t="str">
            <v>BUS/SAN</v>
          </cell>
          <cell r="N32">
            <v>71</v>
          </cell>
          <cell r="O32">
            <v>325</v>
          </cell>
          <cell r="P32">
            <v>325</v>
          </cell>
          <cell r="Q32">
            <v>325</v>
          </cell>
          <cell r="R32" t="str">
            <v>BUS/SAN</v>
          </cell>
          <cell r="S32">
            <v>69</v>
          </cell>
          <cell r="T32">
            <v>370</v>
          </cell>
          <cell r="U32">
            <v>370</v>
          </cell>
          <cell r="V32">
            <v>370</v>
          </cell>
          <cell r="W32" t="str">
            <v>MEL/BUS/SAN</v>
          </cell>
          <cell r="X32">
            <v>75</v>
          </cell>
          <cell r="Y32" t="str">
            <v>ON APP</v>
          </cell>
          <cell r="Z32" t="str">
            <v>ON APP</v>
          </cell>
          <cell r="AA32" t="str">
            <v>ON APP</v>
          </cell>
          <cell r="AB32" t="str">
            <v>ON APP</v>
          </cell>
          <cell r="AC32" t="str">
            <v>ON APP</v>
          </cell>
          <cell r="AD32" t="str">
            <v>Refer to Terms and Surcharges</v>
          </cell>
        </row>
        <row r="33">
          <cell r="B33" t="str">
            <v>Port Alegre</v>
          </cell>
          <cell r="C33" t="str">
            <v>Brazil</v>
          </cell>
          <cell r="D33" t="str">
            <v>USD</v>
          </cell>
          <cell r="E33">
            <v>285</v>
          </cell>
          <cell r="F33">
            <v>285</v>
          </cell>
          <cell r="G33">
            <v>285</v>
          </cell>
          <cell r="H33" t="str">
            <v>BUS/MON</v>
          </cell>
          <cell r="I33">
            <v>73</v>
          </cell>
          <cell r="J33">
            <v>285</v>
          </cell>
          <cell r="K33">
            <v>285</v>
          </cell>
          <cell r="L33">
            <v>285</v>
          </cell>
          <cell r="M33" t="str">
            <v>BUS/MON</v>
          </cell>
          <cell r="N33">
            <v>72</v>
          </cell>
          <cell r="O33">
            <v>285</v>
          </cell>
          <cell r="P33">
            <v>285</v>
          </cell>
          <cell r="Q33">
            <v>285</v>
          </cell>
          <cell r="R33" t="str">
            <v>BUS/MON</v>
          </cell>
          <cell r="S33">
            <v>70</v>
          </cell>
          <cell r="T33">
            <v>330</v>
          </cell>
          <cell r="U33">
            <v>330</v>
          </cell>
          <cell r="V33">
            <v>330</v>
          </cell>
          <cell r="W33" t="str">
            <v>MEL/BUS/MON</v>
          </cell>
          <cell r="X33">
            <v>76</v>
          </cell>
          <cell r="Y33" t="str">
            <v>ON APP</v>
          </cell>
          <cell r="Z33" t="str">
            <v>ON APP</v>
          </cell>
          <cell r="AA33" t="str">
            <v>ON APP</v>
          </cell>
          <cell r="AB33" t="str">
            <v>ON APP</v>
          </cell>
          <cell r="AC33" t="str">
            <v>ON APP</v>
          </cell>
          <cell r="AD33" t="str">
            <v>Refer to Terms and Surcharges</v>
          </cell>
        </row>
        <row r="34">
          <cell r="B34" t="str">
            <v>Rio De Janeiro</v>
          </cell>
          <cell r="C34" t="str">
            <v>Brazil</v>
          </cell>
          <cell r="D34" t="str">
            <v>USD</v>
          </cell>
          <cell r="E34">
            <v>285</v>
          </cell>
          <cell r="F34">
            <v>285</v>
          </cell>
          <cell r="G34">
            <v>285</v>
          </cell>
          <cell r="H34" t="str">
            <v>BUS/SAN</v>
          </cell>
          <cell r="I34">
            <v>74</v>
          </cell>
          <cell r="J34">
            <v>285</v>
          </cell>
          <cell r="K34">
            <v>285</v>
          </cell>
          <cell r="L34">
            <v>285</v>
          </cell>
          <cell r="M34" t="str">
            <v>BUS/SAN</v>
          </cell>
          <cell r="N34">
            <v>73</v>
          </cell>
          <cell r="O34">
            <v>285</v>
          </cell>
          <cell r="P34">
            <v>285</v>
          </cell>
          <cell r="Q34">
            <v>285</v>
          </cell>
          <cell r="R34" t="str">
            <v>BUS/SAN</v>
          </cell>
          <cell r="S34">
            <v>71</v>
          </cell>
          <cell r="T34">
            <v>330</v>
          </cell>
          <cell r="U34">
            <v>330</v>
          </cell>
          <cell r="V34">
            <v>330</v>
          </cell>
          <cell r="W34" t="str">
            <v>MEL/BUS/SAN</v>
          </cell>
          <cell r="X34">
            <v>77</v>
          </cell>
          <cell r="Y34" t="str">
            <v>ON APP</v>
          </cell>
          <cell r="Z34" t="str">
            <v>ON APP</v>
          </cell>
          <cell r="AA34" t="str">
            <v>ON APP</v>
          </cell>
          <cell r="AB34" t="str">
            <v>ON APP</v>
          </cell>
          <cell r="AC34" t="str">
            <v>ON APP</v>
          </cell>
          <cell r="AD34" t="str">
            <v>Refer to Terms and Surcharges</v>
          </cell>
        </row>
        <row r="35">
          <cell r="B35" t="str">
            <v>Rio Grande</v>
          </cell>
          <cell r="C35" t="str">
            <v>Brazil</v>
          </cell>
          <cell r="D35" t="str">
            <v>USD</v>
          </cell>
          <cell r="E35">
            <v>285</v>
          </cell>
          <cell r="F35">
            <v>285</v>
          </cell>
          <cell r="G35">
            <v>285</v>
          </cell>
          <cell r="H35" t="str">
            <v>BUS/SAN</v>
          </cell>
          <cell r="I35">
            <v>75</v>
          </cell>
          <cell r="J35">
            <v>285</v>
          </cell>
          <cell r="K35">
            <v>285</v>
          </cell>
          <cell r="L35">
            <v>285</v>
          </cell>
          <cell r="M35" t="str">
            <v>BUS/SAN</v>
          </cell>
          <cell r="N35">
            <v>74</v>
          </cell>
          <cell r="O35">
            <v>285</v>
          </cell>
          <cell r="P35">
            <v>285</v>
          </cell>
          <cell r="Q35">
            <v>285</v>
          </cell>
          <cell r="R35" t="str">
            <v>BUS/SAN</v>
          </cell>
          <cell r="S35">
            <v>72</v>
          </cell>
          <cell r="T35">
            <v>330</v>
          </cell>
          <cell r="U35">
            <v>330</v>
          </cell>
          <cell r="V35">
            <v>330</v>
          </cell>
          <cell r="W35" t="str">
            <v>MEL/BUS</v>
          </cell>
          <cell r="X35">
            <v>78</v>
          </cell>
          <cell r="Y35" t="str">
            <v>ON APP</v>
          </cell>
          <cell r="Z35" t="str">
            <v>ON APP</v>
          </cell>
          <cell r="AA35" t="str">
            <v>ON APP</v>
          </cell>
          <cell r="AB35" t="str">
            <v>SIN</v>
          </cell>
          <cell r="AC35">
            <v>77</v>
          </cell>
          <cell r="AD35" t="str">
            <v>Refer to Terms and Surcharges</v>
          </cell>
        </row>
        <row r="36">
          <cell r="B36" t="str">
            <v>Santos</v>
          </cell>
          <cell r="C36" t="str">
            <v>Brazil</v>
          </cell>
          <cell r="D36" t="str">
            <v>USD</v>
          </cell>
          <cell r="E36">
            <v>280</v>
          </cell>
          <cell r="F36">
            <v>280</v>
          </cell>
          <cell r="G36">
            <v>280</v>
          </cell>
          <cell r="H36" t="str">
            <v>BUS</v>
          </cell>
          <cell r="I36">
            <v>56</v>
          </cell>
          <cell r="J36">
            <v>280</v>
          </cell>
          <cell r="K36">
            <v>280</v>
          </cell>
          <cell r="L36">
            <v>280</v>
          </cell>
          <cell r="M36" t="str">
            <v>BUS</v>
          </cell>
          <cell r="N36">
            <v>55</v>
          </cell>
          <cell r="O36">
            <v>280</v>
          </cell>
          <cell r="P36">
            <v>280</v>
          </cell>
          <cell r="Q36">
            <v>280</v>
          </cell>
          <cell r="R36" t="str">
            <v>BUS</v>
          </cell>
          <cell r="S36">
            <v>53</v>
          </cell>
          <cell r="T36">
            <v>325</v>
          </cell>
          <cell r="U36">
            <v>325</v>
          </cell>
          <cell r="V36">
            <v>325</v>
          </cell>
          <cell r="W36" t="str">
            <v>MEL/BUS</v>
          </cell>
          <cell r="X36">
            <v>59</v>
          </cell>
          <cell r="Y36" t="str">
            <v>ON APP</v>
          </cell>
          <cell r="Z36" t="str">
            <v>ON APP</v>
          </cell>
          <cell r="AA36" t="str">
            <v>ON APP</v>
          </cell>
          <cell r="AB36" t="str">
            <v>ON APP</v>
          </cell>
          <cell r="AC36" t="str">
            <v>ON APP</v>
          </cell>
          <cell r="AD36" t="str">
            <v>Refer to Terms and Surcharges</v>
          </cell>
        </row>
        <row r="37">
          <cell r="B37" t="str">
            <v>Vitoria</v>
          </cell>
          <cell r="C37" t="str">
            <v>Brazil</v>
          </cell>
          <cell r="D37" t="str">
            <v>USD</v>
          </cell>
          <cell r="E37">
            <v>295</v>
          </cell>
          <cell r="F37">
            <v>295</v>
          </cell>
          <cell r="G37">
            <v>295</v>
          </cell>
          <cell r="H37" t="str">
            <v>BUS/SAN</v>
          </cell>
          <cell r="I37">
            <v>67</v>
          </cell>
          <cell r="J37">
            <v>295</v>
          </cell>
          <cell r="K37">
            <v>295</v>
          </cell>
          <cell r="L37">
            <v>295</v>
          </cell>
          <cell r="M37" t="str">
            <v>BUS/SAN</v>
          </cell>
          <cell r="N37">
            <v>66</v>
          </cell>
          <cell r="O37">
            <v>295</v>
          </cell>
          <cell r="P37">
            <v>295</v>
          </cell>
          <cell r="Q37">
            <v>295</v>
          </cell>
          <cell r="R37" t="str">
            <v>BUS/SAN</v>
          </cell>
          <cell r="S37">
            <v>64</v>
          </cell>
          <cell r="T37">
            <v>340</v>
          </cell>
          <cell r="U37">
            <v>340</v>
          </cell>
          <cell r="V37">
            <v>340</v>
          </cell>
          <cell r="W37" t="str">
            <v>MEL/BUS/SAN</v>
          </cell>
          <cell r="X37" t="str">
            <v>ON APP</v>
          </cell>
          <cell r="Y37" t="str">
            <v>ON APP</v>
          </cell>
          <cell r="Z37" t="str">
            <v>ON APP</v>
          </cell>
          <cell r="AA37" t="str">
            <v>ON APP</v>
          </cell>
          <cell r="AB37" t="str">
            <v>ON APP</v>
          </cell>
          <cell r="AC37" t="str">
            <v>ON APP</v>
          </cell>
          <cell r="AD37" t="str">
            <v>Refer to Terms and Surcharges</v>
          </cell>
        </row>
        <row r="38">
          <cell r="B38" t="str">
            <v>Muara</v>
          </cell>
          <cell r="C38" t="str">
            <v>Brunei</v>
          </cell>
          <cell r="D38" t="str">
            <v>USD</v>
          </cell>
          <cell r="E38">
            <v>103</v>
          </cell>
          <cell r="F38">
            <v>103</v>
          </cell>
          <cell r="G38">
            <v>103</v>
          </cell>
          <cell r="H38" t="str">
            <v>SIN</v>
          </cell>
          <cell r="I38">
            <v>28</v>
          </cell>
          <cell r="J38">
            <v>106</v>
          </cell>
          <cell r="K38">
            <v>106</v>
          </cell>
          <cell r="L38">
            <v>106</v>
          </cell>
          <cell r="M38" t="str">
            <v>SIN</v>
          </cell>
          <cell r="N38">
            <v>27</v>
          </cell>
          <cell r="O38">
            <v>106</v>
          </cell>
          <cell r="P38">
            <v>106</v>
          </cell>
          <cell r="Q38">
            <v>106</v>
          </cell>
          <cell r="R38" t="str">
            <v>SIN</v>
          </cell>
          <cell r="S38">
            <v>25</v>
          </cell>
          <cell r="T38">
            <v>116</v>
          </cell>
          <cell r="U38">
            <v>116</v>
          </cell>
          <cell r="V38">
            <v>116</v>
          </cell>
          <cell r="W38" t="str">
            <v>SIN</v>
          </cell>
          <cell r="X38">
            <v>25</v>
          </cell>
          <cell r="Y38">
            <v>116</v>
          </cell>
          <cell r="Z38">
            <v>116</v>
          </cell>
          <cell r="AA38">
            <v>116</v>
          </cell>
          <cell r="AB38" t="str">
            <v>SIN</v>
          </cell>
          <cell r="AC38">
            <v>25</v>
          </cell>
          <cell r="AD38" t="str">
            <v>Refer to Terms and Surcharges</v>
          </cell>
        </row>
        <row r="39">
          <cell r="B39" t="str">
            <v>Sofia</v>
          </cell>
          <cell r="C39" t="str">
            <v>Bulgaria</v>
          </cell>
          <cell r="D39" t="str">
            <v>USD</v>
          </cell>
          <cell r="E39">
            <v>409</v>
          </cell>
          <cell r="F39">
            <v>409</v>
          </cell>
          <cell r="G39">
            <v>409</v>
          </cell>
          <cell r="H39" t="str">
            <v>SIN/RTM</v>
          </cell>
          <cell r="I39">
            <v>62</v>
          </cell>
          <cell r="J39">
            <v>409</v>
          </cell>
          <cell r="K39">
            <v>409</v>
          </cell>
          <cell r="L39">
            <v>409</v>
          </cell>
          <cell r="M39" t="str">
            <v>SIN/RTM</v>
          </cell>
          <cell r="N39">
            <v>65</v>
          </cell>
          <cell r="O39">
            <v>409</v>
          </cell>
          <cell r="P39">
            <v>409</v>
          </cell>
          <cell r="Q39">
            <v>409</v>
          </cell>
          <cell r="R39" t="str">
            <v>SIN/RTM</v>
          </cell>
          <cell r="S39">
            <v>59</v>
          </cell>
          <cell r="T39">
            <v>419</v>
          </cell>
          <cell r="U39">
            <v>419</v>
          </cell>
          <cell r="V39">
            <v>419</v>
          </cell>
          <cell r="W39" t="str">
            <v>SIN/RTM</v>
          </cell>
          <cell r="X39">
            <v>59</v>
          </cell>
          <cell r="Y39">
            <v>419</v>
          </cell>
          <cell r="Z39">
            <v>419</v>
          </cell>
          <cell r="AA39">
            <v>419</v>
          </cell>
          <cell r="AB39" t="str">
            <v>SIN/RTM</v>
          </cell>
          <cell r="AC39">
            <v>59</v>
          </cell>
          <cell r="AD39" t="str">
            <v>Refer to Terms and Surcharges</v>
          </cell>
        </row>
        <row r="40">
          <cell r="B40" t="str">
            <v>Varna</v>
          </cell>
          <cell r="C40" t="str">
            <v>Bulgaria</v>
          </cell>
          <cell r="D40" t="str">
            <v>USD</v>
          </cell>
          <cell r="E40">
            <v>354</v>
          </cell>
          <cell r="F40">
            <v>354</v>
          </cell>
          <cell r="G40">
            <v>354</v>
          </cell>
          <cell r="H40" t="str">
            <v>SIN/RTM</v>
          </cell>
          <cell r="I40">
            <v>55</v>
          </cell>
          <cell r="J40" t="str">
            <v>ON APP</v>
          </cell>
          <cell r="K40" t="str">
            <v>ON APP</v>
          </cell>
          <cell r="L40" t="str">
            <v>ON APP</v>
          </cell>
          <cell r="M40" t="str">
            <v>ON APP</v>
          </cell>
          <cell r="N40" t="str">
            <v>ON APP</v>
          </cell>
          <cell r="O40" t="str">
            <v>ON APP</v>
          </cell>
          <cell r="P40" t="str">
            <v>ON APP</v>
          </cell>
          <cell r="Q40" t="str">
            <v>ON APP</v>
          </cell>
          <cell r="R40" t="str">
            <v>ON APP</v>
          </cell>
          <cell r="S40" t="str">
            <v>ON APP</v>
          </cell>
          <cell r="T40" t="str">
            <v>ON APP</v>
          </cell>
          <cell r="U40" t="str">
            <v>ON APP</v>
          </cell>
          <cell r="V40" t="str">
            <v>ON APP</v>
          </cell>
          <cell r="W40" t="str">
            <v>ON APP</v>
          </cell>
          <cell r="X40" t="str">
            <v>ON APP</v>
          </cell>
          <cell r="Y40" t="str">
            <v>ON APP</v>
          </cell>
          <cell r="Z40" t="str">
            <v>ON APP</v>
          </cell>
          <cell r="AA40" t="str">
            <v>ON APP</v>
          </cell>
          <cell r="AB40" t="str">
            <v>ON APP</v>
          </cell>
          <cell r="AC40" t="str">
            <v>ON APP</v>
          </cell>
          <cell r="AD40" t="str">
            <v>Refer to Terms and Surcharges</v>
          </cell>
        </row>
        <row r="41">
          <cell r="B41" t="str">
            <v>Phnom Penh</v>
          </cell>
          <cell r="C41" t="str">
            <v>Cambodia</v>
          </cell>
          <cell r="D41" t="str">
            <v>USD</v>
          </cell>
          <cell r="E41">
            <v>125</v>
          </cell>
          <cell r="F41">
            <v>125</v>
          </cell>
          <cell r="G41">
            <v>125</v>
          </cell>
          <cell r="H41" t="str">
            <v>SIN/SHN</v>
          </cell>
          <cell r="I41">
            <v>31</v>
          </cell>
          <cell r="J41">
            <v>125</v>
          </cell>
          <cell r="K41">
            <v>125</v>
          </cell>
          <cell r="L41">
            <v>125</v>
          </cell>
          <cell r="M41" t="str">
            <v>SIN/SHN</v>
          </cell>
          <cell r="N41">
            <v>30</v>
          </cell>
          <cell r="O41">
            <v>125</v>
          </cell>
          <cell r="P41">
            <v>125</v>
          </cell>
          <cell r="Q41">
            <v>125</v>
          </cell>
          <cell r="R41" t="str">
            <v>SIN/SHN</v>
          </cell>
          <cell r="S41">
            <v>28</v>
          </cell>
          <cell r="T41">
            <v>135</v>
          </cell>
          <cell r="U41">
            <v>135</v>
          </cell>
          <cell r="V41">
            <v>135</v>
          </cell>
          <cell r="W41" t="str">
            <v>SIN/SHN</v>
          </cell>
          <cell r="X41">
            <v>28</v>
          </cell>
          <cell r="Y41">
            <v>135</v>
          </cell>
          <cell r="Z41">
            <v>135</v>
          </cell>
          <cell r="AA41">
            <v>135</v>
          </cell>
          <cell r="AB41" t="str">
            <v>SIN/SHN</v>
          </cell>
          <cell r="AC41">
            <v>28</v>
          </cell>
          <cell r="AD41" t="str">
            <v>Refer to Terms and Surcharges</v>
          </cell>
        </row>
        <row r="42">
          <cell r="B42" t="str">
            <v>Sihanoukville</v>
          </cell>
          <cell r="C42" t="str">
            <v>Cambodia</v>
          </cell>
          <cell r="D42" t="str">
            <v>USD</v>
          </cell>
          <cell r="E42">
            <v>93</v>
          </cell>
          <cell r="F42">
            <v>93</v>
          </cell>
          <cell r="G42">
            <v>93</v>
          </cell>
          <cell r="H42" t="str">
            <v>SIN</v>
          </cell>
          <cell r="I42">
            <v>31</v>
          </cell>
          <cell r="J42">
            <v>101</v>
          </cell>
          <cell r="K42">
            <v>101</v>
          </cell>
          <cell r="L42">
            <v>101</v>
          </cell>
          <cell r="M42" t="str">
            <v>SIN</v>
          </cell>
          <cell r="N42">
            <v>30</v>
          </cell>
          <cell r="O42">
            <v>101</v>
          </cell>
          <cell r="P42">
            <v>101</v>
          </cell>
          <cell r="Q42">
            <v>101</v>
          </cell>
          <cell r="R42" t="str">
            <v>SIN</v>
          </cell>
          <cell r="S42">
            <v>28</v>
          </cell>
          <cell r="T42">
            <v>111</v>
          </cell>
          <cell r="U42">
            <v>111</v>
          </cell>
          <cell r="V42">
            <v>111</v>
          </cell>
          <cell r="W42" t="str">
            <v>SIN</v>
          </cell>
          <cell r="X42">
            <v>28</v>
          </cell>
          <cell r="Y42">
            <v>111</v>
          </cell>
          <cell r="Z42">
            <v>111</v>
          </cell>
          <cell r="AA42">
            <v>111</v>
          </cell>
          <cell r="AB42" t="str">
            <v>SIN</v>
          </cell>
          <cell r="AC42">
            <v>28</v>
          </cell>
          <cell r="AD42" t="str">
            <v>Refer to Terms and Surcharges</v>
          </cell>
        </row>
        <row r="43">
          <cell r="B43" t="str">
            <v>Douala</v>
          </cell>
          <cell r="C43" t="str">
            <v>Cameroon</v>
          </cell>
          <cell r="D43" t="str">
            <v>USD</v>
          </cell>
          <cell r="E43" t="str">
            <v>ON APP</v>
          </cell>
          <cell r="F43" t="str">
            <v>ON APP</v>
          </cell>
          <cell r="G43" t="str">
            <v>ON APP</v>
          </cell>
          <cell r="H43" t="str">
            <v>ON APP</v>
          </cell>
          <cell r="I43" t="str">
            <v>ON APP</v>
          </cell>
          <cell r="J43" t="str">
            <v>ON APP</v>
          </cell>
          <cell r="K43" t="str">
            <v>ON APP</v>
          </cell>
          <cell r="L43" t="str">
            <v>ON APP</v>
          </cell>
          <cell r="M43" t="str">
            <v>ON APP</v>
          </cell>
          <cell r="N43" t="str">
            <v>ON APP</v>
          </cell>
          <cell r="O43" t="str">
            <v>ON APP</v>
          </cell>
          <cell r="P43" t="str">
            <v>ON APP</v>
          </cell>
          <cell r="Q43" t="str">
            <v>ON APP</v>
          </cell>
          <cell r="R43" t="str">
            <v>ON APP</v>
          </cell>
          <cell r="S43" t="str">
            <v>ON APP</v>
          </cell>
          <cell r="T43" t="str">
            <v>ON APP</v>
          </cell>
          <cell r="U43" t="str">
            <v>ON APP</v>
          </cell>
          <cell r="V43" t="str">
            <v>ON APP</v>
          </cell>
          <cell r="W43" t="str">
            <v>ON APP</v>
          </cell>
          <cell r="X43" t="str">
            <v>ON APP</v>
          </cell>
          <cell r="Y43" t="str">
            <v>ON APP</v>
          </cell>
          <cell r="Z43" t="str">
            <v>ON APP</v>
          </cell>
          <cell r="AA43" t="str">
            <v>ON APP</v>
          </cell>
          <cell r="AB43" t="str">
            <v>ON APP</v>
          </cell>
          <cell r="AC43" t="str">
            <v>ON APP</v>
          </cell>
          <cell r="AD43" t="str">
            <v>Refer to Terms and Surcharges</v>
          </cell>
        </row>
        <row r="44">
          <cell r="B44" t="str">
            <v>Calgary</v>
          </cell>
          <cell r="C44" t="str">
            <v>Canada</v>
          </cell>
          <cell r="D44" t="str">
            <v>USD</v>
          </cell>
          <cell r="E44">
            <v>420</v>
          </cell>
          <cell r="F44">
            <v>420</v>
          </cell>
          <cell r="G44">
            <v>420</v>
          </cell>
          <cell r="H44" t="str">
            <v>SIN</v>
          </cell>
          <cell r="I44">
            <v>55</v>
          </cell>
          <cell r="J44">
            <v>420</v>
          </cell>
          <cell r="K44">
            <v>420</v>
          </cell>
          <cell r="L44">
            <v>420</v>
          </cell>
          <cell r="M44" t="str">
            <v>SIN</v>
          </cell>
          <cell r="N44">
            <v>55</v>
          </cell>
          <cell r="O44">
            <v>420</v>
          </cell>
          <cell r="P44">
            <v>420</v>
          </cell>
          <cell r="Q44">
            <v>420</v>
          </cell>
          <cell r="R44" t="str">
            <v>SIN</v>
          </cell>
          <cell r="S44">
            <v>55</v>
          </cell>
          <cell r="T44">
            <v>430</v>
          </cell>
          <cell r="U44">
            <v>430</v>
          </cell>
          <cell r="V44">
            <v>430</v>
          </cell>
          <cell r="W44" t="str">
            <v>SIN</v>
          </cell>
          <cell r="X44">
            <v>55</v>
          </cell>
          <cell r="Y44">
            <v>430</v>
          </cell>
          <cell r="Z44">
            <v>430</v>
          </cell>
          <cell r="AA44">
            <v>430</v>
          </cell>
          <cell r="AB44" t="str">
            <v>SIN</v>
          </cell>
          <cell r="AC44">
            <v>55</v>
          </cell>
          <cell r="AD44" t="str">
            <v>Refer to Terms and Surcharges</v>
          </cell>
        </row>
        <row r="45">
          <cell r="B45" t="str">
            <v>Edmonton</v>
          </cell>
          <cell r="C45" t="str">
            <v>Canada</v>
          </cell>
          <cell r="D45" t="str">
            <v>USD</v>
          </cell>
          <cell r="E45">
            <v>420</v>
          </cell>
          <cell r="F45">
            <v>420</v>
          </cell>
          <cell r="G45">
            <v>420</v>
          </cell>
          <cell r="H45" t="str">
            <v>SIN</v>
          </cell>
          <cell r="I45">
            <v>55</v>
          </cell>
          <cell r="J45">
            <v>420</v>
          </cell>
          <cell r="K45">
            <v>420</v>
          </cell>
          <cell r="L45">
            <v>420</v>
          </cell>
          <cell r="M45" t="str">
            <v>SIN</v>
          </cell>
          <cell r="N45">
            <v>55</v>
          </cell>
          <cell r="O45">
            <v>420</v>
          </cell>
          <cell r="P45">
            <v>420</v>
          </cell>
          <cell r="Q45">
            <v>420</v>
          </cell>
          <cell r="R45" t="str">
            <v>SIN</v>
          </cell>
          <cell r="S45">
            <v>55</v>
          </cell>
          <cell r="T45">
            <v>430</v>
          </cell>
          <cell r="U45">
            <v>430</v>
          </cell>
          <cell r="V45">
            <v>430</v>
          </cell>
          <cell r="W45" t="str">
            <v>SIN</v>
          </cell>
          <cell r="X45">
            <v>55</v>
          </cell>
          <cell r="Y45">
            <v>430</v>
          </cell>
          <cell r="Z45">
            <v>430</v>
          </cell>
          <cell r="AA45">
            <v>430</v>
          </cell>
          <cell r="AB45" t="str">
            <v>SIN</v>
          </cell>
          <cell r="AC45">
            <v>55</v>
          </cell>
          <cell r="AD45" t="str">
            <v>Refer to Terms and Surcharges</v>
          </cell>
        </row>
        <row r="46">
          <cell r="B46" t="str">
            <v>Montreal</v>
          </cell>
          <cell r="C46" t="str">
            <v>Canada</v>
          </cell>
          <cell r="D46" t="str">
            <v>USD</v>
          </cell>
          <cell r="E46">
            <v>325</v>
          </cell>
          <cell r="F46">
            <v>325</v>
          </cell>
          <cell r="G46">
            <v>325</v>
          </cell>
          <cell r="H46" t="str">
            <v>BUS/YVR</v>
          </cell>
          <cell r="I46">
            <v>45</v>
          </cell>
          <cell r="J46">
            <v>325</v>
          </cell>
          <cell r="K46">
            <v>325</v>
          </cell>
          <cell r="L46">
            <v>325</v>
          </cell>
          <cell r="M46" t="str">
            <v>BUS/YVR</v>
          </cell>
          <cell r="N46">
            <v>48</v>
          </cell>
          <cell r="O46">
            <v>325</v>
          </cell>
          <cell r="P46">
            <v>325</v>
          </cell>
          <cell r="Q46">
            <v>325</v>
          </cell>
          <cell r="R46" t="str">
            <v>BUS/YVR</v>
          </cell>
          <cell r="S46">
            <v>43</v>
          </cell>
          <cell r="T46">
            <v>370</v>
          </cell>
          <cell r="U46">
            <v>370</v>
          </cell>
          <cell r="V46">
            <v>370</v>
          </cell>
          <cell r="W46" t="str">
            <v>MEL/BUS/YVR</v>
          </cell>
          <cell r="X46">
            <v>49</v>
          </cell>
          <cell r="Y46">
            <v>390</v>
          </cell>
          <cell r="Z46">
            <v>660</v>
          </cell>
          <cell r="AA46">
            <v>390</v>
          </cell>
          <cell r="AB46" t="str">
            <v>SIN/YVR</v>
          </cell>
          <cell r="AC46">
            <v>48</v>
          </cell>
          <cell r="AD46" t="str">
            <v>Refer to Terms and Surcharges</v>
          </cell>
        </row>
        <row r="47">
          <cell r="B47" t="str">
            <v>Regina</v>
          </cell>
          <cell r="C47" t="str">
            <v>Canada</v>
          </cell>
          <cell r="D47" t="str">
            <v>USD</v>
          </cell>
          <cell r="E47">
            <v>450</v>
          </cell>
          <cell r="F47">
            <v>450</v>
          </cell>
          <cell r="G47">
            <v>450</v>
          </cell>
          <cell r="H47" t="str">
            <v>SIN</v>
          </cell>
          <cell r="I47">
            <v>55</v>
          </cell>
          <cell r="J47">
            <v>450</v>
          </cell>
          <cell r="K47">
            <v>450</v>
          </cell>
          <cell r="L47">
            <v>450</v>
          </cell>
          <cell r="M47" t="str">
            <v>SIN</v>
          </cell>
          <cell r="N47">
            <v>55</v>
          </cell>
          <cell r="O47">
            <v>450</v>
          </cell>
          <cell r="P47">
            <v>450</v>
          </cell>
          <cell r="Q47">
            <v>450</v>
          </cell>
          <cell r="R47" t="str">
            <v>SIN</v>
          </cell>
          <cell r="S47">
            <v>55</v>
          </cell>
          <cell r="T47">
            <v>460</v>
          </cell>
          <cell r="U47">
            <v>460</v>
          </cell>
          <cell r="V47">
            <v>460</v>
          </cell>
          <cell r="W47" t="str">
            <v>SIN</v>
          </cell>
          <cell r="X47">
            <v>55</v>
          </cell>
          <cell r="Y47">
            <v>460</v>
          </cell>
          <cell r="Z47">
            <v>460</v>
          </cell>
          <cell r="AA47">
            <v>460</v>
          </cell>
          <cell r="AB47" t="str">
            <v>SIN</v>
          </cell>
          <cell r="AC47">
            <v>55</v>
          </cell>
          <cell r="AD47" t="str">
            <v>Refer to Terms and Surcharges</v>
          </cell>
        </row>
        <row r="48">
          <cell r="B48" t="str">
            <v>Saskatoon</v>
          </cell>
          <cell r="C48" t="str">
            <v>Canada</v>
          </cell>
          <cell r="D48" t="str">
            <v>USD</v>
          </cell>
          <cell r="E48">
            <v>450</v>
          </cell>
          <cell r="F48">
            <v>450</v>
          </cell>
          <cell r="G48">
            <v>450</v>
          </cell>
          <cell r="H48" t="str">
            <v>SIN</v>
          </cell>
          <cell r="I48">
            <v>55</v>
          </cell>
          <cell r="J48">
            <v>450</v>
          </cell>
          <cell r="K48">
            <v>450</v>
          </cell>
          <cell r="L48">
            <v>450</v>
          </cell>
          <cell r="M48" t="str">
            <v>SIN</v>
          </cell>
          <cell r="N48">
            <v>55</v>
          </cell>
          <cell r="O48">
            <v>450</v>
          </cell>
          <cell r="P48">
            <v>450</v>
          </cell>
          <cell r="Q48">
            <v>450</v>
          </cell>
          <cell r="R48" t="str">
            <v>SIN</v>
          </cell>
          <cell r="S48">
            <v>55</v>
          </cell>
          <cell r="T48">
            <v>460</v>
          </cell>
          <cell r="U48">
            <v>460</v>
          </cell>
          <cell r="V48">
            <v>460</v>
          </cell>
          <cell r="W48" t="str">
            <v>SIN</v>
          </cell>
          <cell r="X48">
            <v>55</v>
          </cell>
          <cell r="Y48">
            <v>460</v>
          </cell>
          <cell r="Z48">
            <v>460</v>
          </cell>
          <cell r="AA48">
            <v>460</v>
          </cell>
          <cell r="AB48" t="str">
            <v>SIN</v>
          </cell>
          <cell r="AC48">
            <v>55</v>
          </cell>
          <cell r="AD48" t="str">
            <v>Refer to Terms and Surcharges</v>
          </cell>
        </row>
        <row r="49">
          <cell r="B49" t="str">
            <v>Toronto</v>
          </cell>
          <cell r="C49" t="str">
            <v>Canada</v>
          </cell>
          <cell r="D49" t="str">
            <v>USD</v>
          </cell>
          <cell r="E49">
            <v>455</v>
          </cell>
          <cell r="F49">
            <v>455</v>
          </cell>
          <cell r="G49">
            <v>455</v>
          </cell>
          <cell r="H49" t="str">
            <v>BUS/YVR</v>
          </cell>
          <cell r="I49">
            <v>44</v>
          </cell>
          <cell r="J49">
            <v>455</v>
          </cell>
          <cell r="K49">
            <v>455</v>
          </cell>
          <cell r="L49">
            <v>455</v>
          </cell>
          <cell r="M49" t="str">
            <v>BUS/YVR</v>
          </cell>
          <cell r="N49">
            <v>47</v>
          </cell>
          <cell r="O49">
            <v>445</v>
          </cell>
          <cell r="P49">
            <v>660</v>
          </cell>
          <cell r="Q49">
            <v>445</v>
          </cell>
          <cell r="R49" t="str">
            <v>BUS/YVR</v>
          </cell>
          <cell r="S49">
            <v>42</v>
          </cell>
          <cell r="T49">
            <v>500</v>
          </cell>
          <cell r="U49">
            <v>500</v>
          </cell>
          <cell r="V49">
            <v>500</v>
          </cell>
          <cell r="W49" t="str">
            <v>MEL/BUS/YVR</v>
          </cell>
          <cell r="X49">
            <v>49</v>
          </cell>
          <cell r="Y49">
            <v>390</v>
          </cell>
          <cell r="Z49">
            <v>660</v>
          </cell>
          <cell r="AA49">
            <v>390</v>
          </cell>
          <cell r="AB49" t="str">
            <v>SIN/YVR</v>
          </cell>
          <cell r="AC49">
            <v>47</v>
          </cell>
          <cell r="AD49" t="str">
            <v>Refer to Terms and Surcharges</v>
          </cell>
        </row>
        <row r="50">
          <cell r="B50" t="str">
            <v>Vancouver</v>
          </cell>
          <cell r="C50" t="str">
            <v>Canada</v>
          </cell>
          <cell r="D50" t="str">
            <v>USD</v>
          </cell>
          <cell r="E50">
            <v>325</v>
          </cell>
          <cell r="F50">
            <v>325</v>
          </cell>
          <cell r="G50">
            <v>325</v>
          </cell>
          <cell r="H50" t="str">
            <v>BUS</v>
          </cell>
          <cell r="I50">
            <v>35</v>
          </cell>
          <cell r="J50">
            <v>325</v>
          </cell>
          <cell r="K50">
            <v>325</v>
          </cell>
          <cell r="L50">
            <v>325</v>
          </cell>
          <cell r="M50" t="str">
            <v>BUS</v>
          </cell>
          <cell r="N50">
            <v>38</v>
          </cell>
          <cell r="O50">
            <v>325</v>
          </cell>
          <cell r="P50">
            <v>325</v>
          </cell>
          <cell r="Q50">
            <v>325</v>
          </cell>
          <cell r="R50" t="str">
            <v>BUS</v>
          </cell>
          <cell r="S50">
            <v>33</v>
          </cell>
          <cell r="T50">
            <v>355</v>
          </cell>
          <cell r="U50">
            <v>355</v>
          </cell>
          <cell r="V50">
            <v>355</v>
          </cell>
          <cell r="W50" t="str">
            <v>SIN</v>
          </cell>
          <cell r="X50">
            <v>39</v>
          </cell>
          <cell r="Y50">
            <v>305</v>
          </cell>
          <cell r="Z50">
            <v>305</v>
          </cell>
          <cell r="AA50">
            <v>305</v>
          </cell>
          <cell r="AB50" t="str">
            <v>SIN</v>
          </cell>
          <cell r="AC50">
            <v>45</v>
          </cell>
          <cell r="AD50" t="str">
            <v>Refer to Terms and Surcharges</v>
          </cell>
        </row>
        <row r="51">
          <cell r="B51" t="str">
            <v>Winnipeg</v>
          </cell>
          <cell r="C51" t="str">
            <v>Canada</v>
          </cell>
          <cell r="D51" t="str">
            <v>USD</v>
          </cell>
          <cell r="E51">
            <v>450</v>
          </cell>
          <cell r="F51">
            <v>450</v>
          </cell>
          <cell r="G51">
            <v>450</v>
          </cell>
          <cell r="H51" t="str">
            <v>SIN</v>
          </cell>
          <cell r="I51">
            <v>55</v>
          </cell>
          <cell r="J51">
            <v>450</v>
          </cell>
          <cell r="K51">
            <v>450</v>
          </cell>
          <cell r="L51">
            <v>450</v>
          </cell>
          <cell r="M51" t="str">
            <v>SIN</v>
          </cell>
          <cell r="N51">
            <v>55</v>
          </cell>
          <cell r="O51">
            <v>450</v>
          </cell>
          <cell r="P51">
            <v>450</v>
          </cell>
          <cell r="Q51">
            <v>450</v>
          </cell>
          <cell r="R51" t="str">
            <v>SIN</v>
          </cell>
          <cell r="S51">
            <v>55</v>
          </cell>
          <cell r="T51">
            <v>460</v>
          </cell>
          <cell r="U51">
            <v>460</v>
          </cell>
          <cell r="V51">
            <v>460</v>
          </cell>
          <cell r="W51" t="str">
            <v>SIN</v>
          </cell>
          <cell r="X51">
            <v>55</v>
          </cell>
          <cell r="Y51">
            <v>460</v>
          </cell>
          <cell r="Z51">
            <v>460</v>
          </cell>
          <cell r="AA51">
            <v>460</v>
          </cell>
          <cell r="AB51" t="str">
            <v>SIN</v>
          </cell>
          <cell r="AC51">
            <v>55</v>
          </cell>
          <cell r="AD51" t="str">
            <v>Refer to Terms and Surcharges</v>
          </cell>
        </row>
        <row r="52">
          <cell r="B52" t="str">
            <v>Antofagasta</v>
          </cell>
          <cell r="C52" t="str">
            <v>Chile</v>
          </cell>
          <cell r="D52" t="str">
            <v>USD</v>
          </cell>
          <cell r="E52">
            <v>375</v>
          </cell>
          <cell r="F52">
            <v>375</v>
          </cell>
          <cell r="G52">
            <v>760</v>
          </cell>
          <cell r="H52" t="str">
            <v>BUS/VLP</v>
          </cell>
          <cell r="I52">
            <v>64</v>
          </cell>
          <cell r="J52">
            <v>375</v>
          </cell>
          <cell r="K52">
            <v>375</v>
          </cell>
          <cell r="L52">
            <v>760</v>
          </cell>
          <cell r="M52" t="str">
            <v>BUS/VLP</v>
          </cell>
          <cell r="N52">
            <v>67</v>
          </cell>
          <cell r="O52">
            <v>375</v>
          </cell>
          <cell r="P52">
            <v>375</v>
          </cell>
          <cell r="Q52">
            <v>760</v>
          </cell>
          <cell r="R52" t="str">
            <v>BUS/VLP</v>
          </cell>
          <cell r="S52">
            <v>62</v>
          </cell>
          <cell r="T52">
            <v>420</v>
          </cell>
          <cell r="U52">
            <v>420</v>
          </cell>
          <cell r="V52">
            <v>805</v>
          </cell>
          <cell r="W52" t="str">
            <v>MEL/BUS/VLP</v>
          </cell>
          <cell r="X52">
            <v>71</v>
          </cell>
          <cell r="Y52" t="str">
            <v>ON APP</v>
          </cell>
          <cell r="Z52" t="str">
            <v>ON APP</v>
          </cell>
          <cell r="AA52" t="str">
            <v>ON APP</v>
          </cell>
          <cell r="AB52" t="str">
            <v>ON APP</v>
          </cell>
          <cell r="AC52" t="str">
            <v>ON APP</v>
          </cell>
          <cell r="AD52" t="str">
            <v>Refer to Terms and Surcharges</v>
          </cell>
        </row>
        <row r="53">
          <cell r="B53" t="str">
            <v>Arica</v>
          </cell>
          <cell r="C53" t="str">
            <v>Chile</v>
          </cell>
          <cell r="D53" t="str">
            <v>USD</v>
          </cell>
          <cell r="E53">
            <v>375</v>
          </cell>
          <cell r="F53">
            <v>375</v>
          </cell>
          <cell r="G53">
            <v>760</v>
          </cell>
          <cell r="H53" t="str">
            <v>BUS/VLP</v>
          </cell>
          <cell r="I53">
            <v>66</v>
          </cell>
          <cell r="J53">
            <v>375</v>
          </cell>
          <cell r="K53">
            <v>375</v>
          </cell>
          <cell r="L53">
            <v>760</v>
          </cell>
          <cell r="M53" t="str">
            <v>BUS/VLP</v>
          </cell>
          <cell r="N53">
            <v>69</v>
          </cell>
          <cell r="O53">
            <v>375</v>
          </cell>
          <cell r="P53">
            <v>375</v>
          </cell>
          <cell r="Q53">
            <v>760</v>
          </cell>
          <cell r="R53" t="str">
            <v>BUS/VLP</v>
          </cell>
          <cell r="S53">
            <v>64</v>
          </cell>
          <cell r="T53">
            <v>420</v>
          </cell>
          <cell r="U53">
            <v>420</v>
          </cell>
          <cell r="V53">
            <v>805</v>
          </cell>
          <cell r="W53" t="str">
            <v>MEL/BUS/VLP</v>
          </cell>
          <cell r="X53">
            <v>73</v>
          </cell>
          <cell r="Y53" t="str">
            <v>ON APP</v>
          </cell>
          <cell r="Z53" t="str">
            <v>ON APP</v>
          </cell>
          <cell r="AA53" t="str">
            <v>ON APP</v>
          </cell>
          <cell r="AB53" t="str">
            <v>ON APP</v>
          </cell>
          <cell r="AC53" t="str">
            <v>ON APP</v>
          </cell>
          <cell r="AD53" t="str">
            <v>Refer to Terms and Surcharges</v>
          </cell>
        </row>
        <row r="54">
          <cell r="B54" t="str">
            <v>Concepcion</v>
          </cell>
          <cell r="C54" t="str">
            <v>Chile</v>
          </cell>
          <cell r="D54" t="str">
            <v>USD</v>
          </cell>
          <cell r="E54" t="str">
            <v>ON APP</v>
          </cell>
          <cell r="F54" t="str">
            <v>ON APP</v>
          </cell>
          <cell r="G54" t="str">
            <v>ON APP</v>
          </cell>
          <cell r="H54" t="str">
            <v>ON APP</v>
          </cell>
          <cell r="I54" t="str">
            <v>ON APP</v>
          </cell>
          <cell r="J54" t="str">
            <v>ON APP</v>
          </cell>
          <cell r="K54" t="str">
            <v>ON APP</v>
          </cell>
          <cell r="L54" t="str">
            <v>ON APP</v>
          </cell>
          <cell r="M54" t="str">
            <v>ON APP</v>
          </cell>
          <cell r="N54" t="str">
            <v>ON APP</v>
          </cell>
          <cell r="O54" t="str">
            <v>ON APP</v>
          </cell>
          <cell r="P54" t="str">
            <v>ON APP</v>
          </cell>
          <cell r="Q54" t="str">
            <v>ON APP</v>
          </cell>
          <cell r="R54" t="str">
            <v>ON APP</v>
          </cell>
          <cell r="S54" t="str">
            <v>ON APP</v>
          </cell>
          <cell r="T54" t="str">
            <v>ON APP</v>
          </cell>
          <cell r="U54" t="str">
            <v>ON APP</v>
          </cell>
          <cell r="V54" t="str">
            <v>ON APP</v>
          </cell>
          <cell r="W54" t="str">
            <v>ON APP</v>
          </cell>
          <cell r="X54" t="str">
            <v>ON APP</v>
          </cell>
          <cell r="Y54" t="str">
            <v>ON APP</v>
          </cell>
          <cell r="Z54" t="str">
            <v>ON APP</v>
          </cell>
          <cell r="AA54" t="str">
            <v>ON APP</v>
          </cell>
          <cell r="AB54" t="str">
            <v>ON APP</v>
          </cell>
          <cell r="AC54" t="str">
            <v>ON APP</v>
          </cell>
          <cell r="AD54" t="str">
            <v>Refer to Terms and Surcharges</v>
          </cell>
        </row>
        <row r="55">
          <cell r="B55" t="str">
            <v>Iquique</v>
          </cell>
          <cell r="C55" t="str">
            <v>Chile</v>
          </cell>
          <cell r="D55" t="str">
            <v>USD</v>
          </cell>
          <cell r="E55">
            <v>335</v>
          </cell>
          <cell r="F55">
            <v>325</v>
          </cell>
          <cell r="G55">
            <v>750</v>
          </cell>
          <cell r="H55" t="str">
            <v>BUS/VLP</v>
          </cell>
          <cell r="I55">
            <v>66</v>
          </cell>
          <cell r="J55">
            <v>335</v>
          </cell>
          <cell r="K55">
            <v>325</v>
          </cell>
          <cell r="L55">
            <v>750</v>
          </cell>
          <cell r="M55" t="str">
            <v>BUS/VLP</v>
          </cell>
          <cell r="N55">
            <v>69</v>
          </cell>
          <cell r="O55">
            <v>335</v>
          </cell>
          <cell r="P55">
            <v>325</v>
          </cell>
          <cell r="Q55">
            <v>750</v>
          </cell>
          <cell r="R55" t="str">
            <v>BUS/VLP</v>
          </cell>
          <cell r="S55">
            <v>64</v>
          </cell>
          <cell r="T55">
            <v>380</v>
          </cell>
          <cell r="U55">
            <v>370</v>
          </cell>
          <cell r="V55">
            <v>795</v>
          </cell>
          <cell r="W55" t="str">
            <v>MEL/BUS/VLP</v>
          </cell>
          <cell r="X55" t="str">
            <v>ON APP</v>
          </cell>
          <cell r="Y55" t="str">
            <v>ON APP</v>
          </cell>
          <cell r="Z55" t="str">
            <v>ON APP</v>
          </cell>
          <cell r="AA55" t="str">
            <v>ON APP</v>
          </cell>
          <cell r="AB55" t="str">
            <v>ON APP</v>
          </cell>
          <cell r="AC55" t="str">
            <v>ON APP</v>
          </cell>
          <cell r="AD55" t="str">
            <v>Refer to Terms and Surcharges</v>
          </cell>
        </row>
        <row r="56">
          <cell r="B56" t="str">
            <v>Punta Arenas</v>
          </cell>
          <cell r="C56" t="str">
            <v>Chile</v>
          </cell>
          <cell r="D56" t="str">
            <v>USD</v>
          </cell>
          <cell r="E56" t="str">
            <v>ON APP</v>
          </cell>
          <cell r="F56" t="str">
            <v>ON APP</v>
          </cell>
          <cell r="G56" t="str">
            <v>ON APP</v>
          </cell>
          <cell r="H56" t="str">
            <v>BUS/VLP</v>
          </cell>
          <cell r="I56">
            <v>69</v>
          </cell>
          <cell r="J56" t="str">
            <v>ON APP</v>
          </cell>
          <cell r="K56" t="str">
            <v>ON APP</v>
          </cell>
          <cell r="L56" t="str">
            <v>ON APP</v>
          </cell>
          <cell r="M56" t="str">
            <v>BUS/VLP</v>
          </cell>
          <cell r="N56">
            <v>72</v>
          </cell>
          <cell r="O56" t="str">
            <v>ON APP</v>
          </cell>
          <cell r="P56" t="str">
            <v>ON APP</v>
          </cell>
          <cell r="Q56" t="str">
            <v>ON APP</v>
          </cell>
          <cell r="R56" t="str">
            <v>BUS/VLP</v>
          </cell>
          <cell r="S56">
            <v>67</v>
          </cell>
          <cell r="T56" t="str">
            <v>ON APP</v>
          </cell>
          <cell r="U56" t="str">
            <v>ON APP</v>
          </cell>
          <cell r="V56" t="str">
            <v>ON APP</v>
          </cell>
          <cell r="W56" t="str">
            <v>ON APP</v>
          </cell>
          <cell r="X56" t="str">
            <v>ON APP</v>
          </cell>
          <cell r="Y56" t="str">
            <v>ON APP</v>
          </cell>
          <cell r="Z56" t="str">
            <v>ON APP</v>
          </cell>
          <cell r="AA56" t="str">
            <v>ON APP</v>
          </cell>
          <cell r="AB56" t="str">
            <v>ON APP</v>
          </cell>
          <cell r="AC56" t="str">
            <v>ON APP</v>
          </cell>
          <cell r="AD56" t="str">
            <v>Refer to Terms and Surcharges</v>
          </cell>
        </row>
        <row r="57">
          <cell r="B57" t="str">
            <v>San Antonio</v>
          </cell>
          <cell r="C57" t="str">
            <v>Chile</v>
          </cell>
          <cell r="D57" t="str">
            <v>USD</v>
          </cell>
          <cell r="E57" t="str">
            <v>ON APP</v>
          </cell>
          <cell r="F57" t="str">
            <v>ON APP</v>
          </cell>
          <cell r="G57" t="str">
            <v>ON APP</v>
          </cell>
          <cell r="H57" t="str">
            <v>BUS/VLP</v>
          </cell>
          <cell r="I57">
            <v>62</v>
          </cell>
          <cell r="J57" t="str">
            <v>ON APP</v>
          </cell>
          <cell r="K57" t="str">
            <v>ON APP</v>
          </cell>
          <cell r="L57" t="str">
            <v>ON APP</v>
          </cell>
          <cell r="M57" t="str">
            <v>BUS/VLP</v>
          </cell>
          <cell r="N57">
            <v>65</v>
          </cell>
          <cell r="O57" t="str">
            <v>ON APP</v>
          </cell>
          <cell r="P57" t="str">
            <v>ON APP</v>
          </cell>
          <cell r="Q57" t="str">
            <v>ON APP</v>
          </cell>
          <cell r="R57" t="str">
            <v>BUS/VLP</v>
          </cell>
          <cell r="S57">
            <v>60</v>
          </cell>
          <cell r="T57" t="str">
            <v>ON APP</v>
          </cell>
          <cell r="U57" t="str">
            <v>ON APP</v>
          </cell>
          <cell r="V57" t="str">
            <v>ON APP</v>
          </cell>
          <cell r="W57" t="str">
            <v>ON APP</v>
          </cell>
          <cell r="X57" t="str">
            <v>ON APP</v>
          </cell>
          <cell r="Y57" t="str">
            <v>ON APP</v>
          </cell>
          <cell r="Z57" t="str">
            <v>ON APP</v>
          </cell>
          <cell r="AA57" t="str">
            <v>ON APP</v>
          </cell>
          <cell r="AB57" t="str">
            <v>ON APP</v>
          </cell>
          <cell r="AC57" t="str">
            <v>ON APP</v>
          </cell>
          <cell r="AD57" t="str">
            <v>Refer to Terms and Surcharges</v>
          </cell>
        </row>
        <row r="58">
          <cell r="B58" t="str">
            <v>Santiago</v>
          </cell>
          <cell r="C58" t="str">
            <v>Chile</v>
          </cell>
          <cell r="D58" t="str">
            <v>USD</v>
          </cell>
          <cell r="E58">
            <v>360</v>
          </cell>
          <cell r="F58">
            <v>360</v>
          </cell>
          <cell r="G58">
            <v>690</v>
          </cell>
          <cell r="H58" t="str">
            <v>BUS/VLP</v>
          </cell>
          <cell r="I58">
            <v>62</v>
          </cell>
          <cell r="J58">
            <v>360</v>
          </cell>
          <cell r="K58">
            <v>360</v>
          </cell>
          <cell r="L58">
            <v>690</v>
          </cell>
          <cell r="M58" t="str">
            <v>BUS/VLP</v>
          </cell>
          <cell r="N58">
            <v>65</v>
          </cell>
          <cell r="O58">
            <v>360</v>
          </cell>
          <cell r="P58">
            <v>360</v>
          </cell>
          <cell r="Q58">
            <v>690</v>
          </cell>
          <cell r="R58" t="str">
            <v>BUS/VLP</v>
          </cell>
          <cell r="S58">
            <v>60</v>
          </cell>
          <cell r="T58">
            <v>405</v>
          </cell>
          <cell r="U58">
            <v>405</v>
          </cell>
          <cell r="V58">
            <v>735</v>
          </cell>
          <cell r="W58" t="str">
            <v>MEL/BUS/VLP</v>
          </cell>
          <cell r="X58" t="str">
            <v>ON APP</v>
          </cell>
          <cell r="Y58">
            <v>510</v>
          </cell>
          <cell r="Z58">
            <v>510</v>
          </cell>
          <cell r="AA58">
            <v>1020</v>
          </cell>
          <cell r="AB58" t="str">
            <v>SIN</v>
          </cell>
          <cell r="AC58">
            <v>65</v>
          </cell>
          <cell r="AD58" t="str">
            <v>Refer to Terms and Surcharges</v>
          </cell>
        </row>
        <row r="59">
          <cell r="B59" t="str">
            <v>Talcahuano</v>
          </cell>
          <cell r="C59" t="str">
            <v>Chile</v>
          </cell>
          <cell r="D59" t="str">
            <v>USD</v>
          </cell>
          <cell r="E59">
            <v>425</v>
          </cell>
          <cell r="F59">
            <v>425</v>
          </cell>
          <cell r="G59">
            <v>850</v>
          </cell>
          <cell r="H59" t="str">
            <v>BUS/VLP</v>
          </cell>
          <cell r="I59">
            <v>66</v>
          </cell>
          <cell r="J59">
            <v>425</v>
          </cell>
          <cell r="K59">
            <v>425</v>
          </cell>
          <cell r="L59">
            <v>850</v>
          </cell>
          <cell r="M59" t="str">
            <v>BUS/VLP</v>
          </cell>
          <cell r="N59">
            <v>69</v>
          </cell>
          <cell r="O59">
            <v>425</v>
          </cell>
          <cell r="P59">
            <v>425</v>
          </cell>
          <cell r="Q59">
            <v>850</v>
          </cell>
          <cell r="R59" t="str">
            <v>BUS/VLP</v>
          </cell>
          <cell r="S59">
            <v>64</v>
          </cell>
          <cell r="T59">
            <v>470</v>
          </cell>
          <cell r="U59">
            <v>470</v>
          </cell>
          <cell r="V59">
            <v>895</v>
          </cell>
          <cell r="W59" t="str">
            <v>MEL/BUS/VLP</v>
          </cell>
          <cell r="X59">
            <v>73</v>
          </cell>
          <cell r="Y59" t="str">
            <v>ON APP</v>
          </cell>
          <cell r="Z59" t="str">
            <v>ON APP</v>
          </cell>
          <cell r="AA59" t="str">
            <v>ON APP</v>
          </cell>
          <cell r="AB59" t="str">
            <v>ON APP</v>
          </cell>
          <cell r="AC59" t="str">
            <v>ON APP</v>
          </cell>
          <cell r="AD59" t="str">
            <v>Refer to Terms and Surcharges</v>
          </cell>
        </row>
        <row r="60">
          <cell r="B60" t="str">
            <v>Valparaiso</v>
          </cell>
          <cell r="C60" t="str">
            <v>Chile</v>
          </cell>
          <cell r="D60" t="str">
            <v>USD</v>
          </cell>
          <cell r="E60">
            <v>295</v>
          </cell>
          <cell r="F60">
            <v>295</v>
          </cell>
          <cell r="G60">
            <v>610</v>
          </cell>
          <cell r="H60" t="str">
            <v>BUS</v>
          </cell>
          <cell r="I60">
            <v>61</v>
          </cell>
          <cell r="J60">
            <v>295</v>
          </cell>
          <cell r="K60">
            <v>295</v>
          </cell>
          <cell r="L60">
            <v>610</v>
          </cell>
          <cell r="M60" t="str">
            <v>BUS</v>
          </cell>
          <cell r="N60">
            <v>64</v>
          </cell>
          <cell r="O60">
            <v>295</v>
          </cell>
          <cell r="P60">
            <v>295</v>
          </cell>
          <cell r="Q60">
            <v>610</v>
          </cell>
          <cell r="R60" t="str">
            <v>BUS</v>
          </cell>
          <cell r="S60">
            <v>59</v>
          </cell>
          <cell r="T60">
            <v>340</v>
          </cell>
          <cell r="U60">
            <v>355</v>
          </cell>
          <cell r="V60">
            <v>655</v>
          </cell>
          <cell r="W60" t="str">
            <v>MEL/BUS</v>
          </cell>
          <cell r="X60" t="str">
            <v>ON APP</v>
          </cell>
          <cell r="Y60">
            <v>420</v>
          </cell>
          <cell r="Z60">
            <v>420</v>
          </cell>
          <cell r="AA60">
            <v>420</v>
          </cell>
          <cell r="AB60" t="str">
            <v>SIN</v>
          </cell>
          <cell r="AC60">
            <v>64</v>
          </cell>
          <cell r="AD60" t="str">
            <v>Refer to Terms and Surcharges</v>
          </cell>
        </row>
        <row r="61">
          <cell r="B61" t="str">
            <v>Beijing</v>
          </cell>
          <cell r="C61" t="str">
            <v>China</v>
          </cell>
          <cell r="D61" t="str">
            <v>USD</v>
          </cell>
          <cell r="E61">
            <v>140</v>
          </cell>
          <cell r="F61">
            <v>140</v>
          </cell>
          <cell r="G61">
            <v>280</v>
          </cell>
          <cell r="H61" t="str">
            <v>SIN/BUS</v>
          </cell>
          <cell r="I61">
            <v>25</v>
          </cell>
          <cell r="J61">
            <v>140</v>
          </cell>
          <cell r="K61">
            <v>140</v>
          </cell>
          <cell r="L61">
            <v>280</v>
          </cell>
          <cell r="M61" t="str">
            <v>ON APP</v>
          </cell>
          <cell r="N61">
            <v>25</v>
          </cell>
          <cell r="O61">
            <v>140</v>
          </cell>
          <cell r="P61">
            <v>140</v>
          </cell>
          <cell r="Q61">
            <v>280</v>
          </cell>
          <cell r="R61" t="str">
            <v>SIN/BUS</v>
          </cell>
          <cell r="S61">
            <v>25</v>
          </cell>
          <cell r="T61">
            <v>140</v>
          </cell>
          <cell r="U61">
            <v>140</v>
          </cell>
          <cell r="V61">
            <v>280</v>
          </cell>
          <cell r="W61" t="str">
            <v>SIN/BUS</v>
          </cell>
          <cell r="X61">
            <v>25</v>
          </cell>
          <cell r="Y61">
            <v>140</v>
          </cell>
          <cell r="Z61">
            <v>140</v>
          </cell>
          <cell r="AA61">
            <v>280</v>
          </cell>
          <cell r="AB61" t="str">
            <v>SIN/BUS</v>
          </cell>
          <cell r="AC61">
            <v>20</v>
          </cell>
          <cell r="AD61" t="str">
            <v>Refer to Terms and Surcharges</v>
          </cell>
        </row>
        <row r="62">
          <cell r="B62" t="str">
            <v>Dalian</v>
          </cell>
          <cell r="C62" t="str">
            <v>China</v>
          </cell>
          <cell r="D62" t="str">
            <v>USD</v>
          </cell>
          <cell r="E62">
            <v>65</v>
          </cell>
          <cell r="F62">
            <v>65</v>
          </cell>
          <cell r="G62">
            <v>65</v>
          </cell>
          <cell r="H62" t="str">
            <v>BUS</v>
          </cell>
          <cell r="I62">
            <v>24</v>
          </cell>
          <cell r="J62">
            <v>65</v>
          </cell>
          <cell r="K62">
            <v>65</v>
          </cell>
          <cell r="L62">
            <v>65</v>
          </cell>
          <cell r="M62" t="str">
            <v>BUS</v>
          </cell>
          <cell r="N62">
            <v>23</v>
          </cell>
          <cell r="O62">
            <v>65</v>
          </cell>
          <cell r="P62">
            <v>65</v>
          </cell>
          <cell r="Q62">
            <v>65</v>
          </cell>
          <cell r="R62" t="str">
            <v>BUS</v>
          </cell>
          <cell r="S62">
            <v>21</v>
          </cell>
          <cell r="T62">
            <v>89</v>
          </cell>
          <cell r="U62">
            <v>89</v>
          </cell>
          <cell r="V62">
            <v>89</v>
          </cell>
          <cell r="W62" t="str">
            <v>SIN</v>
          </cell>
          <cell r="X62">
            <v>34</v>
          </cell>
          <cell r="Y62">
            <v>89</v>
          </cell>
          <cell r="Z62">
            <v>89</v>
          </cell>
          <cell r="AA62">
            <v>89</v>
          </cell>
          <cell r="AB62" t="str">
            <v>SIN</v>
          </cell>
          <cell r="AC62">
            <v>35</v>
          </cell>
          <cell r="AD62" t="str">
            <v>Refer to Terms and Surcharges</v>
          </cell>
        </row>
        <row r="63">
          <cell r="B63" t="str">
            <v>Fangcun</v>
          </cell>
          <cell r="C63" t="str">
            <v>China</v>
          </cell>
          <cell r="D63" t="str">
            <v>USD</v>
          </cell>
          <cell r="E63" t="str">
            <v>ON APP</v>
          </cell>
          <cell r="F63" t="str">
            <v>ON APP</v>
          </cell>
          <cell r="G63" t="str">
            <v>ON APP</v>
          </cell>
          <cell r="H63" t="str">
            <v>ON APP</v>
          </cell>
          <cell r="I63" t="str">
            <v>ON APP</v>
          </cell>
          <cell r="J63" t="str">
            <v>ON APP</v>
          </cell>
          <cell r="K63" t="str">
            <v>ON APP</v>
          </cell>
          <cell r="L63" t="str">
            <v>ON APP</v>
          </cell>
          <cell r="M63" t="str">
            <v>ON APP</v>
          </cell>
          <cell r="N63" t="str">
            <v>ON APP</v>
          </cell>
          <cell r="O63" t="str">
            <v>ON APP</v>
          </cell>
          <cell r="P63" t="str">
            <v>ON APP</v>
          </cell>
          <cell r="Q63" t="str">
            <v>ON APP</v>
          </cell>
          <cell r="R63" t="str">
            <v>ON APP</v>
          </cell>
          <cell r="S63" t="str">
            <v>ON APP</v>
          </cell>
          <cell r="T63" t="str">
            <v>ON APP</v>
          </cell>
          <cell r="U63" t="str">
            <v>ON APP</v>
          </cell>
          <cell r="V63" t="str">
            <v>ON APP</v>
          </cell>
          <cell r="W63" t="str">
            <v>ON APP</v>
          </cell>
          <cell r="X63" t="str">
            <v>ON APP</v>
          </cell>
          <cell r="Y63" t="str">
            <v>ON APP</v>
          </cell>
          <cell r="Z63" t="str">
            <v>ON APP</v>
          </cell>
          <cell r="AA63" t="str">
            <v>ON APP</v>
          </cell>
          <cell r="AB63" t="str">
            <v>ON APP</v>
          </cell>
          <cell r="AC63" t="str">
            <v>ON APP</v>
          </cell>
          <cell r="AD63" t="str">
            <v>Refer to Terms and Surcharges</v>
          </cell>
        </row>
        <row r="64">
          <cell r="B64" t="str">
            <v>Fuzhou</v>
          </cell>
          <cell r="C64" t="str">
            <v>China</v>
          </cell>
          <cell r="D64" t="str">
            <v>USD</v>
          </cell>
          <cell r="E64">
            <v>103</v>
          </cell>
          <cell r="F64">
            <v>103</v>
          </cell>
          <cell r="G64">
            <v>103</v>
          </cell>
          <cell r="H64" t="str">
            <v>SIN/HKG</v>
          </cell>
          <cell r="I64">
            <v>30</v>
          </cell>
          <cell r="J64">
            <v>103</v>
          </cell>
          <cell r="K64">
            <v>103</v>
          </cell>
          <cell r="L64">
            <v>103</v>
          </cell>
          <cell r="M64" t="str">
            <v>SIN/HKG</v>
          </cell>
          <cell r="N64">
            <v>29</v>
          </cell>
          <cell r="O64">
            <v>103</v>
          </cell>
          <cell r="P64">
            <v>103</v>
          </cell>
          <cell r="Q64">
            <v>103</v>
          </cell>
          <cell r="R64" t="str">
            <v>SIN/HKG</v>
          </cell>
          <cell r="S64">
            <v>27</v>
          </cell>
          <cell r="T64">
            <v>103</v>
          </cell>
          <cell r="U64">
            <v>103</v>
          </cell>
          <cell r="V64">
            <v>103</v>
          </cell>
          <cell r="W64" t="str">
            <v>SIN/HKG</v>
          </cell>
          <cell r="X64">
            <v>27</v>
          </cell>
          <cell r="Y64">
            <v>103</v>
          </cell>
          <cell r="Z64">
            <v>103</v>
          </cell>
          <cell r="AA64">
            <v>103</v>
          </cell>
          <cell r="AB64" t="str">
            <v>SIN/HKG</v>
          </cell>
          <cell r="AC64">
            <v>27</v>
          </cell>
          <cell r="AD64" t="str">
            <v>Refer to Terms and Surcharges</v>
          </cell>
        </row>
        <row r="65">
          <cell r="B65" t="str">
            <v>Huangpu</v>
          </cell>
          <cell r="C65" t="str">
            <v>China</v>
          </cell>
          <cell r="D65" t="str">
            <v>USD</v>
          </cell>
          <cell r="E65">
            <v>121</v>
          </cell>
          <cell r="F65">
            <v>121</v>
          </cell>
          <cell r="G65">
            <v>222</v>
          </cell>
          <cell r="H65" t="str">
            <v>SIN/HKG</v>
          </cell>
          <cell r="I65">
            <v>29</v>
          </cell>
          <cell r="J65">
            <v>121</v>
          </cell>
          <cell r="K65">
            <v>121</v>
          </cell>
          <cell r="L65">
            <v>222</v>
          </cell>
          <cell r="M65" t="str">
            <v>SIN/HKG</v>
          </cell>
          <cell r="N65">
            <v>28</v>
          </cell>
          <cell r="O65">
            <v>121</v>
          </cell>
          <cell r="P65">
            <v>121</v>
          </cell>
          <cell r="Q65">
            <v>222</v>
          </cell>
          <cell r="R65" t="str">
            <v>SIN/HKG</v>
          </cell>
          <cell r="S65">
            <v>26</v>
          </cell>
          <cell r="T65">
            <v>121</v>
          </cell>
          <cell r="U65">
            <v>121</v>
          </cell>
          <cell r="V65">
            <v>232</v>
          </cell>
          <cell r="W65" t="str">
            <v>SIN/HKG</v>
          </cell>
          <cell r="X65">
            <v>26</v>
          </cell>
          <cell r="Y65">
            <v>121</v>
          </cell>
          <cell r="Z65">
            <v>121</v>
          </cell>
          <cell r="AA65">
            <v>232</v>
          </cell>
          <cell r="AB65" t="str">
            <v>SIN/HKG</v>
          </cell>
          <cell r="AC65">
            <v>26</v>
          </cell>
          <cell r="AD65" t="str">
            <v>Refer to Terms and Surcharges</v>
          </cell>
        </row>
        <row r="66">
          <cell r="B66" t="str">
            <v>Jiangmen</v>
          </cell>
          <cell r="C66" t="str">
            <v>China</v>
          </cell>
          <cell r="D66" t="str">
            <v>USD</v>
          </cell>
          <cell r="E66">
            <v>121</v>
          </cell>
          <cell r="F66">
            <v>121</v>
          </cell>
          <cell r="G66">
            <v>240</v>
          </cell>
          <cell r="H66" t="str">
            <v>SIN/HKG</v>
          </cell>
          <cell r="I66">
            <v>29</v>
          </cell>
          <cell r="J66">
            <v>121</v>
          </cell>
          <cell r="K66">
            <v>121</v>
          </cell>
          <cell r="L66">
            <v>240</v>
          </cell>
          <cell r="M66" t="str">
            <v>SIN/HKG</v>
          </cell>
          <cell r="N66">
            <v>28</v>
          </cell>
          <cell r="O66">
            <v>121</v>
          </cell>
          <cell r="P66">
            <v>121</v>
          </cell>
          <cell r="Q66">
            <v>240</v>
          </cell>
          <cell r="R66" t="str">
            <v>SIN/HKG</v>
          </cell>
          <cell r="S66">
            <v>26</v>
          </cell>
          <cell r="T66">
            <v>121</v>
          </cell>
          <cell r="U66">
            <v>121</v>
          </cell>
          <cell r="V66">
            <v>250</v>
          </cell>
          <cell r="W66" t="str">
            <v>SIN/HKG</v>
          </cell>
          <cell r="X66">
            <v>26</v>
          </cell>
          <cell r="Y66">
            <v>121</v>
          </cell>
          <cell r="Z66">
            <v>121</v>
          </cell>
          <cell r="AA66">
            <v>250</v>
          </cell>
          <cell r="AB66" t="str">
            <v>SIN/HKG</v>
          </cell>
          <cell r="AC66">
            <v>26</v>
          </cell>
          <cell r="AD66" t="str">
            <v>Refer to Terms and Surcharges</v>
          </cell>
        </row>
        <row r="67">
          <cell r="B67" t="str">
            <v>Lianyungang</v>
          </cell>
          <cell r="C67" t="str">
            <v>China</v>
          </cell>
          <cell r="D67" t="str">
            <v>USD</v>
          </cell>
          <cell r="E67" t="str">
            <v>ON APP</v>
          </cell>
          <cell r="F67" t="str">
            <v>ON APP</v>
          </cell>
          <cell r="G67" t="str">
            <v>ON APP</v>
          </cell>
          <cell r="H67" t="str">
            <v>ON APP</v>
          </cell>
          <cell r="I67" t="str">
            <v>ON APP</v>
          </cell>
          <cell r="J67" t="str">
            <v>ON APP</v>
          </cell>
          <cell r="K67" t="str">
            <v>ON APP</v>
          </cell>
          <cell r="L67" t="str">
            <v>ON APP</v>
          </cell>
          <cell r="M67" t="str">
            <v>ON APP</v>
          </cell>
          <cell r="N67" t="str">
            <v>ON APP</v>
          </cell>
          <cell r="O67" t="str">
            <v>ON APP</v>
          </cell>
          <cell r="P67" t="str">
            <v>ON APP</v>
          </cell>
          <cell r="Q67" t="str">
            <v>ON APP</v>
          </cell>
          <cell r="R67" t="str">
            <v>ON APP</v>
          </cell>
          <cell r="S67" t="str">
            <v>ON APP</v>
          </cell>
          <cell r="T67" t="str">
            <v>ON APP</v>
          </cell>
          <cell r="U67" t="str">
            <v>ON APP</v>
          </cell>
          <cell r="V67" t="str">
            <v>ON APP</v>
          </cell>
          <cell r="W67" t="str">
            <v>ON APP</v>
          </cell>
          <cell r="X67" t="str">
            <v>ON APP</v>
          </cell>
          <cell r="Y67" t="str">
            <v>ON APP</v>
          </cell>
          <cell r="Z67" t="str">
            <v>ON APP</v>
          </cell>
          <cell r="AA67" t="str">
            <v>ON APP</v>
          </cell>
          <cell r="AB67" t="str">
            <v>ON APP</v>
          </cell>
          <cell r="AC67" t="str">
            <v>ON APP</v>
          </cell>
          <cell r="AD67" t="str">
            <v>Refer to Terms and Surcharges</v>
          </cell>
        </row>
        <row r="68">
          <cell r="B68" t="str">
            <v>Macau</v>
          </cell>
          <cell r="C68" t="str">
            <v>China</v>
          </cell>
          <cell r="D68" t="str">
            <v>USD</v>
          </cell>
          <cell r="E68">
            <v>116</v>
          </cell>
          <cell r="F68">
            <v>116</v>
          </cell>
          <cell r="G68">
            <v>228</v>
          </cell>
          <cell r="H68" t="str">
            <v>SIN/HKG</v>
          </cell>
          <cell r="I68">
            <v>29</v>
          </cell>
          <cell r="J68">
            <v>116</v>
          </cell>
          <cell r="K68">
            <v>116</v>
          </cell>
          <cell r="L68">
            <v>228</v>
          </cell>
          <cell r="M68" t="str">
            <v>SIN/HKG</v>
          </cell>
          <cell r="N68">
            <v>28</v>
          </cell>
          <cell r="O68">
            <v>116</v>
          </cell>
          <cell r="P68">
            <v>116</v>
          </cell>
          <cell r="Q68">
            <v>228</v>
          </cell>
          <cell r="R68" t="str">
            <v>SIN/HKG</v>
          </cell>
          <cell r="S68">
            <v>26</v>
          </cell>
          <cell r="T68">
            <v>116</v>
          </cell>
          <cell r="U68">
            <v>116</v>
          </cell>
          <cell r="V68">
            <v>228</v>
          </cell>
          <cell r="W68" t="str">
            <v>SIN/HKG</v>
          </cell>
          <cell r="X68">
            <v>26</v>
          </cell>
          <cell r="Y68">
            <v>116</v>
          </cell>
          <cell r="Z68">
            <v>116</v>
          </cell>
          <cell r="AA68">
            <v>228</v>
          </cell>
          <cell r="AB68" t="str">
            <v>SIN/HKG</v>
          </cell>
          <cell r="AC68">
            <v>26</v>
          </cell>
          <cell r="AD68" t="str">
            <v>Refer to Terms and Surcharges</v>
          </cell>
        </row>
        <row r="69">
          <cell r="B69" t="str">
            <v>Nanjing</v>
          </cell>
          <cell r="C69" t="str">
            <v>China</v>
          </cell>
          <cell r="D69" t="str">
            <v>USD</v>
          </cell>
          <cell r="E69">
            <v>75</v>
          </cell>
          <cell r="F69">
            <v>75</v>
          </cell>
          <cell r="G69">
            <v>75</v>
          </cell>
          <cell r="H69" t="str">
            <v>BUS</v>
          </cell>
          <cell r="I69">
            <v>25</v>
          </cell>
          <cell r="J69">
            <v>75</v>
          </cell>
          <cell r="K69">
            <v>75</v>
          </cell>
          <cell r="L69">
            <v>75</v>
          </cell>
          <cell r="M69" t="str">
            <v>BUS</v>
          </cell>
          <cell r="N69">
            <v>24</v>
          </cell>
          <cell r="O69">
            <v>75</v>
          </cell>
          <cell r="P69">
            <v>75</v>
          </cell>
          <cell r="Q69">
            <v>75</v>
          </cell>
          <cell r="R69" t="str">
            <v>BUS</v>
          </cell>
          <cell r="S69">
            <v>22</v>
          </cell>
          <cell r="T69">
            <v>120</v>
          </cell>
          <cell r="U69">
            <v>120</v>
          </cell>
          <cell r="V69">
            <v>120</v>
          </cell>
          <cell r="W69" t="str">
            <v>MEL/BUS</v>
          </cell>
          <cell r="X69">
            <v>28</v>
          </cell>
          <cell r="Y69" t="str">
            <v>ON APP</v>
          </cell>
          <cell r="Z69" t="str">
            <v>ONAPP</v>
          </cell>
          <cell r="AA69" t="str">
            <v>ON APP</v>
          </cell>
          <cell r="AB69" t="str">
            <v>ON APP</v>
          </cell>
          <cell r="AC69" t="str">
            <v>ON APP</v>
          </cell>
          <cell r="AD69" t="str">
            <v>Refer to Terms and Surcharges</v>
          </cell>
        </row>
        <row r="70">
          <cell r="B70" t="str">
            <v>Ningbo</v>
          </cell>
          <cell r="C70" t="str">
            <v>China</v>
          </cell>
          <cell r="D70" t="str">
            <v>USD</v>
          </cell>
          <cell r="E70">
            <v>74</v>
          </cell>
          <cell r="F70">
            <v>74</v>
          </cell>
          <cell r="G70">
            <v>74</v>
          </cell>
          <cell r="H70" t="str">
            <v>BUS</v>
          </cell>
          <cell r="I70">
            <v>24</v>
          </cell>
          <cell r="J70">
            <v>74</v>
          </cell>
          <cell r="K70">
            <v>74</v>
          </cell>
          <cell r="L70">
            <v>74</v>
          </cell>
          <cell r="M70" t="str">
            <v>BUS</v>
          </cell>
          <cell r="N70">
            <v>23</v>
          </cell>
          <cell r="O70">
            <v>74</v>
          </cell>
          <cell r="P70">
            <v>74</v>
          </cell>
          <cell r="Q70">
            <v>74</v>
          </cell>
          <cell r="R70" t="str">
            <v>BUS</v>
          </cell>
          <cell r="S70">
            <v>21</v>
          </cell>
          <cell r="T70">
            <v>94</v>
          </cell>
          <cell r="U70">
            <v>94</v>
          </cell>
          <cell r="V70">
            <v>94</v>
          </cell>
          <cell r="W70" t="str">
            <v>SIN</v>
          </cell>
          <cell r="X70">
            <v>27</v>
          </cell>
          <cell r="Y70">
            <v>94</v>
          </cell>
          <cell r="Z70">
            <v>94</v>
          </cell>
          <cell r="AA70">
            <v>94</v>
          </cell>
          <cell r="AB70" t="str">
            <v>SIN</v>
          </cell>
          <cell r="AC70">
            <v>34</v>
          </cell>
          <cell r="AD70" t="str">
            <v>Refer to Terms and Surcharges</v>
          </cell>
        </row>
        <row r="71">
          <cell r="B71" t="str">
            <v>Qingdao</v>
          </cell>
          <cell r="C71" t="str">
            <v>China</v>
          </cell>
          <cell r="D71" t="str">
            <v>USD</v>
          </cell>
          <cell r="E71">
            <v>45</v>
          </cell>
          <cell r="F71">
            <v>45</v>
          </cell>
          <cell r="G71">
            <v>45</v>
          </cell>
          <cell r="H71" t="str">
            <v>BUS</v>
          </cell>
          <cell r="I71">
            <v>28</v>
          </cell>
          <cell r="J71">
            <v>45</v>
          </cell>
          <cell r="K71">
            <v>45</v>
          </cell>
          <cell r="L71">
            <v>45</v>
          </cell>
          <cell r="M71" t="str">
            <v>BUS</v>
          </cell>
          <cell r="N71">
            <v>27</v>
          </cell>
          <cell r="O71">
            <v>45</v>
          </cell>
          <cell r="P71">
            <v>45</v>
          </cell>
          <cell r="Q71">
            <v>45</v>
          </cell>
          <cell r="R71" t="str">
            <v>BUS</v>
          </cell>
          <cell r="S71">
            <v>25</v>
          </cell>
          <cell r="T71">
            <v>90</v>
          </cell>
          <cell r="U71">
            <v>90</v>
          </cell>
          <cell r="V71">
            <v>90</v>
          </cell>
          <cell r="W71" t="str">
            <v>SIN/BUS</v>
          </cell>
          <cell r="X71">
            <v>29</v>
          </cell>
          <cell r="Y71">
            <v>88</v>
          </cell>
          <cell r="Z71">
            <v>88</v>
          </cell>
          <cell r="AA71">
            <v>88</v>
          </cell>
          <cell r="AB71" t="str">
            <v>SIN/BUS</v>
          </cell>
          <cell r="AC71">
            <v>35</v>
          </cell>
          <cell r="AD71" t="str">
            <v>Refer to Terms and Surcharges</v>
          </cell>
        </row>
        <row r="72">
          <cell r="B72" t="str">
            <v>Shanghai</v>
          </cell>
          <cell r="C72" t="str">
            <v>China</v>
          </cell>
          <cell r="D72" t="str">
            <v>USD</v>
          </cell>
          <cell r="E72">
            <v>15</v>
          </cell>
          <cell r="F72">
            <v>15</v>
          </cell>
          <cell r="G72">
            <v>15</v>
          </cell>
          <cell r="H72" t="str">
            <v>BUS</v>
          </cell>
          <cell r="I72">
            <v>25</v>
          </cell>
          <cell r="J72">
            <v>15</v>
          </cell>
          <cell r="K72">
            <v>15</v>
          </cell>
          <cell r="L72">
            <v>15</v>
          </cell>
          <cell r="M72" t="str">
            <v>BUS</v>
          </cell>
          <cell r="N72">
            <v>25</v>
          </cell>
          <cell r="O72">
            <v>15</v>
          </cell>
          <cell r="P72">
            <v>15</v>
          </cell>
          <cell r="Q72">
            <v>15</v>
          </cell>
          <cell r="R72" t="str">
            <v>BUS</v>
          </cell>
          <cell r="S72">
            <v>23</v>
          </cell>
          <cell r="T72">
            <v>44</v>
          </cell>
          <cell r="U72">
            <v>44</v>
          </cell>
          <cell r="V72">
            <v>44</v>
          </cell>
          <cell r="W72" t="str">
            <v>SIN</v>
          </cell>
          <cell r="X72">
            <v>28</v>
          </cell>
          <cell r="Y72">
            <v>44</v>
          </cell>
          <cell r="Z72">
            <v>44</v>
          </cell>
          <cell r="AA72">
            <v>44</v>
          </cell>
          <cell r="AB72" t="str">
            <v>SIN</v>
          </cell>
          <cell r="AC72">
            <v>20</v>
          </cell>
          <cell r="AD72" t="str">
            <v>Refer to Terms and Surcharges</v>
          </cell>
        </row>
        <row r="73">
          <cell r="B73" t="str">
            <v>Shenzhen</v>
          </cell>
          <cell r="C73" t="str">
            <v>China</v>
          </cell>
          <cell r="D73" t="str">
            <v>USD</v>
          </cell>
          <cell r="E73">
            <v>166</v>
          </cell>
          <cell r="F73">
            <v>166</v>
          </cell>
          <cell r="G73">
            <v>664</v>
          </cell>
          <cell r="H73" t="str">
            <v>SIN/HKG</v>
          </cell>
          <cell r="I73">
            <v>32</v>
          </cell>
          <cell r="J73">
            <v>166</v>
          </cell>
          <cell r="K73">
            <v>166</v>
          </cell>
          <cell r="L73">
            <v>664</v>
          </cell>
          <cell r="M73" t="str">
            <v>SIN/HKG</v>
          </cell>
          <cell r="N73">
            <v>31</v>
          </cell>
          <cell r="O73">
            <v>166</v>
          </cell>
          <cell r="P73">
            <v>166</v>
          </cell>
          <cell r="Q73">
            <v>664</v>
          </cell>
          <cell r="R73" t="str">
            <v>SIN/HKG</v>
          </cell>
          <cell r="S73">
            <v>29</v>
          </cell>
          <cell r="T73">
            <v>166</v>
          </cell>
          <cell r="U73">
            <v>166</v>
          </cell>
          <cell r="V73">
            <v>664</v>
          </cell>
          <cell r="W73" t="str">
            <v>SIN/HKG</v>
          </cell>
          <cell r="X73">
            <v>29</v>
          </cell>
          <cell r="Y73">
            <v>166</v>
          </cell>
          <cell r="Z73">
            <v>166</v>
          </cell>
          <cell r="AA73">
            <v>664</v>
          </cell>
          <cell r="AB73" t="str">
            <v>SIN/HKG</v>
          </cell>
          <cell r="AC73">
            <v>29</v>
          </cell>
          <cell r="AD73" t="str">
            <v>Refer to Terms and Surcharges</v>
          </cell>
        </row>
        <row r="74">
          <cell r="B74" t="str">
            <v>Suzhou</v>
          </cell>
          <cell r="C74" t="str">
            <v>China</v>
          </cell>
          <cell r="D74" t="str">
            <v>USD</v>
          </cell>
          <cell r="E74" t="str">
            <v>ON APP</v>
          </cell>
          <cell r="F74" t="str">
            <v>ON APP</v>
          </cell>
          <cell r="G74" t="str">
            <v>ON APP</v>
          </cell>
          <cell r="H74" t="str">
            <v>ON APP</v>
          </cell>
          <cell r="I74" t="str">
            <v>ON APP</v>
          </cell>
          <cell r="J74" t="str">
            <v>ON APP</v>
          </cell>
          <cell r="K74" t="str">
            <v>ON APP</v>
          </cell>
          <cell r="L74" t="str">
            <v>ON APP</v>
          </cell>
          <cell r="M74" t="str">
            <v>ON APP</v>
          </cell>
          <cell r="N74" t="str">
            <v>ON APP</v>
          </cell>
          <cell r="O74" t="str">
            <v>ON APP</v>
          </cell>
          <cell r="P74" t="str">
            <v>ON APP</v>
          </cell>
          <cell r="Q74" t="str">
            <v>ON APP</v>
          </cell>
          <cell r="R74" t="str">
            <v>ON APP</v>
          </cell>
          <cell r="S74" t="str">
            <v>ON APP</v>
          </cell>
          <cell r="T74" t="str">
            <v>ON APP</v>
          </cell>
          <cell r="U74" t="str">
            <v>ON APP</v>
          </cell>
          <cell r="V74" t="str">
            <v>ON APP</v>
          </cell>
          <cell r="W74" t="str">
            <v>ON APP</v>
          </cell>
          <cell r="X74" t="str">
            <v>ON APP</v>
          </cell>
          <cell r="Y74" t="str">
            <v>ON APP</v>
          </cell>
          <cell r="Z74" t="str">
            <v>ON APP</v>
          </cell>
          <cell r="AA74" t="str">
            <v>ON APP</v>
          </cell>
          <cell r="AB74" t="str">
            <v>ON APP</v>
          </cell>
          <cell r="AC74" t="str">
            <v>ON APP</v>
          </cell>
          <cell r="AD74" t="str">
            <v>Refer to Terms and Surcharges</v>
          </cell>
        </row>
        <row r="75">
          <cell r="B75" t="str">
            <v>Tianjin</v>
          </cell>
          <cell r="C75" t="str">
            <v>China</v>
          </cell>
          <cell r="D75" t="str">
            <v>USD</v>
          </cell>
          <cell r="E75" t="str">
            <v>ON APP</v>
          </cell>
          <cell r="F75" t="str">
            <v>ON APP</v>
          </cell>
          <cell r="G75" t="str">
            <v>ON APP</v>
          </cell>
          <cell r="H75" t="str">
            <v>ON APP</v>
          </cell>
          <cell r="I75">
            <v>33</v>
          </cell>
          <cell r="J75" t="str">
            <v>ON APP</v>
          </cell>
          <cell r="K75" t="str">
            <v>ON APP</v>
          </cell>
          <cell r="L75" t="str">
            <v>ON APP</v>
          </cell>
          <cell r="M75" t="str">
            <v>ON APP</v>
          </cell>
          <cell r="N75">
            <v>32</v>
          </cell>
          <cell r="O75" t="str">
            <v>ON APP</v>
          </cell>
          <cell r="P75" t="str">
            <v>ON APP</v>
          </cell>
          <cell r="Q75" t="str">
            <v>ON APP</v>
          </cell>
          <cell r="R75" t="str">
            <v>ON APP</v>
          </cell>
          <cell r="S75">
            <v>30</v>
          </cell>
          <cell r="T75" t="str">
            <v>ON APP</v>
          </cell>
          <cell r="U75" t="str">
            <v>ON APP</v>
          </cell>
          <cell r="V75" t="str">
            <v>ON APP</v>
          </cell>
          <cell r="W75" t="str">
            <v>ON APP</v>
          </cell>
          <cell r="X75">
            <v>30</v>
          </cell>
          <cell r="Y75" t="str">
            <v>ON APP</v>
          </cell>
          <cell r="Z75" t="str">
            <v>ON APP</v>
          </cell>
          <cell r="AA75" t="str">
            <v>ON APP</v>
          </cell>
          <cell r="AB75" t="str">
            <v>ON APP</v>
          </cell>
          <cell r="AC75">
            <v>30</v>
          </cell>
          <cell r="AD75" t="str">
            <v>Refer to Terms and Surcharges</v>
          </cell>
        </row>
        <row r="76">
          <cell r="B76" t="str">
            <v>Xiamen</v>
          </cell>
          <cell r="C76" t="str">
            <v>China</v>
          </cell>
          <cell r="D76" t="str">
            <v>USD</v>
          </cell>
          <cell r="E76">
            <v>105</v>
          </cell>
          <cell r="F76">
            <v>105</v>
          </cell>
          <cell r="G76">
            <v>105</v>
          </cell>
          <cell r="H76" t="str">
            <v>BUS</v>
          </cell>
          <cell r="I76">
            <v>28</v>
          </cell>
          <cell r="J76">
            <v>105</v>
          </cell>
          <cell r="K76">
            <v>105</v>
          </cell>
          <cell r="L76">
            <v>105</v>
          </cell>
          <cell r="M76" t="str">
            <v>BUS</v>
          </cell>
          <cell r="N76">
            <v>28</v>
          </cell>
          <cell r="O76">
            <v>105</v>
          </cell>
          <cell r="P76">
            <v>105</v>
          </cell>
          <cell r="Q76">
            <v>105</v>
          </cell>
          <cell r="R76" t="str">
            <v>BUS</v>
          </cell>
          <cell r="S76">
            <v>28</v>
          </cell>
          <cell r="T76">
            <v>150</v>
          </cell>
          <cell r="U76">
            <v>150</v>
          </cell>
          <cell r="V76">
            <v>150</v>
          </cell>
          <cell r="W76" t="str">
            <v>BUS</v>
          </cell>
          <cell r="X76">
            <v>29</v>
          </cell>
          <cell r="Y76">
            <v>150</v>
          </cell>
          <cell r="Z76">
            <v>150</v>
          </cell>
          <cell r="AA76">
            <v>150</v>
          </cell>
          <cell r="AB76" t="str">
            <v>SIN</v>
          </cell>
          <cell r="AC76">
            <v>29</v>
          </cell>
          <cell r="AD76" t="str">
            <v>Refer to Terms and Surcharges</v>
          </cell>
        </row>
        <row r="77">
          <cell r="B77" t="str">
            <v>Xingang</v>
          </cell>
          <cell r="C77" t="str">
            <v>China</v>
          </cell>
          <cell r="D77" t="str">
            <v>USD</v>
          </cell>
          <cell r="E77">
            <v>45</v>
          </cell>
          <cell r="F77">
            <v>45</v>
          </cell>
          <cell r="G77">
            <v>45</v>
          </cell>
          <cell r="H77" t="str">
            <v>BUS</v>
          </cell>
          <cell r="I77">
            <v>33</v>
          </cell>
          <cell r="J77">
            <v>45</v>
          </cell>
          <cell r="K77">
            <v>45</v>
          </cell>
          <cell r="L77">
            <v>45</v>
          </cell>
          <cell r="M77" t="str">
            <v>BUS</v>
          </cell>
          <cell r="N77">
            <v>32</v>
          </cell>
          <cell r="O77">
            <v>45</v>
          </cell>
          <cell r="P77">
            <v>45</v>
          </cell>
          <cell r="Q77">
            <v>45</v>
          </cell>
          <cell r="R77" t="str">
            <v>BUS</v>
          </cell>
          <cell r="S77">
            <v>30</v>
          </cell>
          <cell r="T77">
            <v>67</v>
          </cell>
          <cell r="U77">
            <v>67</v>
          </cell>
          <cell r="V77">
            <v>67</v>
          </cell>
          <cell r="W77" t="str">
            <v>SIN</v>
          </cell>
          <cell r="X77">
            <v>31</v>
          </cell>
          <cell r="Y77">
            <v>67</v>
          </cell>
          <cell r="Z77">
            <v>67</v>
          </cell>
          <cell r="AA77">
            <v>67</v>
          </cell>
          <cell r="AB77" t="str">
            <v>SIN</v>
          </cell>
          <cell r="AC77">
            <v>31</v>
          </cell>
          <cell r="AD77" t="str">
            <v>Refer to Terms and Surcharges</v>
          </cell>
        </row>
        <row r="78">
          <cell r="B78" t="str">
            <v>Xingfeng</v>
          </cell>
          <cell r="C78" t="str">
            <v>China</v>
          </cell>
          <cell r="D78" t="str">
            <v>USD</v>
          </cell>
          <cell r="E78" t="str">
            <v>ON APP</v>
          </cell>
          <cell r="F78" t="str">
            <v>ON APP</v>
          </cell>
          <cell r="G78" t="str">
            <v>ON APP</v>
          </cell>
          <cell r="H78" t="str">
            <v>ON APP</v>
          </cell>
          <cell r="I78" t="str">
            <v>ON APP</v>
          </cell>
          <cell r="J78" t="str">
            <v>ON APP</v>
          </cell>
          <cell r="K78" t="str">
            <v>ON APP</v>
          </cell>
          <cell r="L78" t="str">
            <v>ON APP</v>
          </cell>
          <cell r="M78" t="str">
            <v>ON APP</v>
          </cell>
          <cell r="N78" t="str">
            <v>ON APP</v>
          </cell>
          <cell r="O78" t="str">
            <v>ON APP</v>
          </cell>
          <cell r="P78" t="str">
            <v>ON APP</v>
          </cell>
          <cell r="Q78" t="str">
            <v>ON APP</v>
          </cell>
          <cell r="R78" t="str">
            <v>ON APP</v>
          </cell>
          <cell r="S78" t="str">
            <v>ON APP</v>
          </cell>
          <cell r="T78" t="str">
            <v>ON APP</v>
          </cell>
          <cell r="U78" t="str">
            <v>ON APP</v>
          </cell>
          <cell r="V78" t="str">
            <v>ON APP</v>
          </cell>
          <cell r="W78" t="str">
            <v>ON APP</v>
          </cell>
          <cell r="X78" t="str">
            <v>ON APP</v>
          </cell>
          <cell r="Y78" t="str">
            <v>ON APP</v>
          </cell>
          <cell r="Z78" t="str">
            <v>ON APP</v>
          </cell>
          <cell r="AA78" t="str">
            <v>ON APP</v>
          </cell>
          <cell r="AB78" t="str">
            <v>ON APP</v>
          </cell>
          <cell r="AC78" t="str">
            <v>ON APP</v>
          </cell>
          <cell r="AD78" t="str">
            <v>Refer to Terms and Surcharges</v>
          </cell>
        </row>
        <row r="79">
          <cell r="B79" t="str">
            <v>Yantai</v>
          </cell>
          <cell r="C79" t="str">
            <v>China</v>
          </cell>
          <cell r="D79" t="str">
            <v>USD</v>
          </cell>
          <cell r="E79">
            <v>97</v>
          </cell>
          <cell r="F79">
            <v>97</v>
          </cell>
          <cell r="G79">
            <v>97</v>
          </cell>
          <cell r="H79" t="str">
            <v>BUS</v>
          </cell>
          <cell r="I79">
            <v>25</v>
          </cell>
          <cell r="J79">
            <v>97</v>
          </cell>
          <cell r="K79">
            <v>97</v>
          </cell>
          <cell r="L79">
            <v>97</v>
          </cell>
          <cell r="M79" t="str">
            <v>BUS</v>
          </cell>
          <cell r="N79">
            <v>24</v>
          </cell>
          <cell r="O79">
            <v>97</v>
          </cell>
          <cell r="P79">
            <v>97</v>
          </cell>
          <cell r="Q79">
            <v>97</v>
          </cell>
          <cell r="R79" t="str">
            <v>BUS</v>
          </cell>
          <cell r="S79">
            <v>22</v>
          </cell>
          <cell r="T79">
            <v>134</v>
          </cell>
          <cell r="U79">
            <v>134</v>
          </cell>
          <cell r="V79">
            <v>134</v>
          </cell>
          <cell r="W79" t="str">
            <v>SIN/HKG</v>
          </cell>
          <cell r="X79">
            <v>25</v>
          </cell>
          <cell r="Y79">
            <v>134</v>
          </cell>
          <cell r="Z79">
            <v>134</v>
          </cell>
          <cell r="AA79">
            <v>134</v>
          </cell>
          <cell r="AB79" t="str">
            <v>SIN/HKG</v>
          </cell>
          <cell r="AC79">
            <v>25</v>
          </cell>
          <cell r="AD79" t="str">
            <v>Refer to Terms and Surcharges</v>
          </cell>
        </row>
        <row r="80">
          <cell r="B80" t="str">
            <v>Zhangjiagang</v>
          </cell>
          <cell r="C80" t="str">
            <v>China</v>
          </cell>
          <cell r="D80" t="str">
            <v>USD</v>
          </cell>
          <cell r="E80" t="str">
            <v>0N APP</v>
          </cell>
          <cell r="F80" t="str">
            <v>ON APP</v>
          </cell>
          <cell r="G80" t="str">
            <v>ON APP</v>
          </cell>
          <cell r="H80" t="str">
            <v>ON APP</v>
          </cell>
          <cell r="I80" t="str">
            <v>ON APP</v>
          </cell>
          <cell r="J80" t="str">
            <v>0N APP</v>
          </cell>
          <cell r="K80" t="str">
            <v>ON APP</v>
          </cell>
          <cell r="L80" t="str">
            <v>ON APP</v>
          </cell>
          <cell r="M80" t="str">
            <v>ON APP</v>
          </cell>
          <cell r="N80" t="str">
            <v>ON APP</v>
          </cell>
          <cell r="O80" t="str">
            <v>0N APP</v>
          </cell>
          <cell r="P80" t="str">
            <v>ON APP</v>
          </cell>
          <cell r="Q80" t="str">
            <v>ON APP</v>
          </cell>
          <cell r="R80" t="str">
            <v>ON APP</v>
          </cell>
          <cell r="S80" t="str">
            <v>ON APP</v>
          </cell>
          <cell r="T80" t="str">
            <v>ON APP</v>
          </cell>
          <cell r="U80" t="str">
            <v>ON APP</v>
          </cell>
          <cell r="V80" t="str">
            <v>ON APP</v>
          </cell>
          <cell r="W80" t="str">
            <v>ON APP</v>
          </cell>
          <cell r="X80" t="str">
            <v>ON APP</v>
          </cell>
          <cell r="Y80" t="str">
            <v>ON APP</v>
          </cell>
          <cell r="Z80" t="str">
            <v>ON APP</v>
          </cell>
          <cell r="AA80" t="str">
            <v>ON APP</v>
          </cell>
          <cell r="AB80" t="str">
            <v>ON APP</v>
          </cell>
          <cell r="AC80" t="str">
            <v>ON APP</v>
          </cell>
          <cell r="AD80" t="str">
            <v>Refer to Terms and Surcharges</v>
          </cell>
        </row>
        <row r="81">
          <cell r="B81" t="str">
            <v>Zhongshan</v>
          </cell>
          <cell r="C81" t="str">
            <v>China</v>
          </cell>
          <cell r="D81" t="str">
            <v>USD</v>
          </cell>
          <cell r="E81">
            <v>121</v>
          </cell>
          <cell r="F81">
            <v>121</v>
          </cell>
          <cell r="G81">
            <v>242</v>
          </cell>
          <cell r="H81" t="str">
            <v>SIN/HKG</v>
          </cell>
          <cell r="I81">
            <v>28</v>
          </cell>
          <cell r="J81">
            <v>121</v>
          </cell>
          <cell r="K81">
            <v>121</v>
          </cell>
          <cell r="L81">
            <v>242</v>
          </cell>
          <cell r="M81" t="str">
            <v>SIN/HKG</v>
          </cell>
          <cell r="N81">
            <v>27</v>
          </cell>
          <cell r="O81">
            <v>121</v>
          </cell>
          <cell r="P81">
            <v>121</v>
          </cell>
          <cell r="Q81">
            <v>242</v>
          </cell>
          <cell r="R81" t="str">
            <v>SIN/HKG</v>
          </cell>
          <cell r="S81">
            <v>25</v>
          </cell>
          <cell r="T81">
            <v>131</v>
          </cell>
          <cell r="U81">
            <v>131</v>
          </cell>
          <cell r="V81">
            <v>252</v>
          </cell>
          <cell r="W81" t="str">
            <v>SIN/HKG</v>
          </cell>
          <cell r="X81">
            <v>25</v>
          </cell>
          <cell r="Y81">
            <v>131</v>
          </cell>
          <cell r="Z81">
            <v>131</v>
          </cell>
          <cell r="AA81">
            <v>252</v>
          </cell>
          <cell r="AB81" t="str">
            <v>SIN/HKG</v>
          </cell>
          <cell r="AC81">
            <v>25</v>
          </cell>
          <cell r="AD81" t="str">
            <v>Refer to Terms and Surcharges</v>
          </cell>
        </row>
        <row r="82">
          <cell r="B82" t="str">
            <v>Zhuhai (Jiu Zhou)</v>
          </cell>
          <cell r="C82" t="str">
            <v>China</v>
          </cell>
          <cell r="D82" t="str">
            <v>USD</v>
          </cell>
          <cell r="E82">
            <v>119</v>
          </cell>
          <cell r="F82">
            <v>119</v>
          </cell>
          <cell r="G82">
            <v>180</v>
          </cell>
          <cell r="H82" t="str">
            <v>SIN/HKG</v>
          </cell>
          <cell r="I82">
            <v>28</v>
          </cell>
          <cell r="J82">
            <v>119</v>
          </cell>
          <cell r="K82">
            <v>119</v>
          </cell>
          <cell r="L82">
            <v>180</v>
          </cell>
          <cell r="M82" t="str">
            <v>SIN/HKG</v>
          </cell>
          <cell r="N82">
            <v>27</v>
          </cell>
          <cell r="O82">
            <v>119</v>
          </cell>
          <cell r="P82">
            <v>119</v>
          </cell>
          <cell r="Q82">
            <v>180</v>
          </cell>
          <cell r="R82" t="str">
            <v>SIN/HKG</v>
          </cell>
          <cell r="S82">
            <v>25</v>
          </cell>
          <cell r="T82">
            <v>119</v>
          </cell>
          <cell r="U82">
            <v>119</v>
          </cell>
          <cell r="V82">
            <v>180</v>
          </cell>
          <cell r="W82" t="str">
            <v>SIN/HKG</v>
          </cell>
          <cell r="X82">
            <v>25</v>
          </cell>
          <cell r="Y82">
            <v>119</v>
          </cell>
          <cell r="Z82">
            <v>119</v>
          </cell>
          <cell r="AA82">
            <v>180</v>
          </cell>
          <cell r="AB82" t="str">
            <v>SIN/HKG</v>
          </cell>
          <cell r="AC82">
            <v>25</v>
          </cell>
          <cell r="AD82" t="str">
            <v>Refer to Terms and Surcharges</v>
          </cell>
        </row>
        <row r="83">
          <cell r="B83" t="str">
            <v>Bogota</v>
          </cell>
          <cell r="C83" t="str">
            <v>Colombia</v>
          </cell>
          <cell r="D83" t="str">
            <v>USD</v>
          </cell>
          <cell r="E83">
            <v>395</v>
          </cell>
          <cell r="F83">
            <v>395</v>
          </cell>
          <cell r="G83">
            <v>710</v>
          </cell>
          <cell r="H83" t="str">
            <v>BUS/BVT</v>
          </cell>
          <cell r="I83">
            <v>65</v>
          </cell>
          <cell r="J83">
            <v>395</v>
          </cell>
          <cell r="K83">
            <v>395</v>
          </cell>
          <cell r="L83">
            <v>710</v>
          </cell>
          <cell r="M83" t="str">
            <v>BUS/BVT</v>
          </cell>
          <cell r="N83">
            <v>65</v>
          </cell>
          <cell r="O83">
            <v>395</v>
          </cell>
          <cell r="P83">
            <v>395</v>
          </cell>
          <cell r="Q83">
            <v>710</v>
          </cell>
          <cell r="R83" t="str">
            <v>BUS/BVT</v>
          </cell>
          <cell r="S83">
            <v>67</v>
          </cell>
          <cell r="T83">
            <v>440</v>
          </cell>
          <cell r="U83">
            <v>440</v>
          </cell>
          <cell r="V83">
            <v>755</v>
          </cell>
          <cell r="W83" t="str">
            <v>MEL/BUS/BVT</v>
          </cell>
          <cell r="X83">
            <v>69</v>
          </cell>
          <cell r="Y83">
            <v>440</v>
          </cell>
          <cell r="Z83">
            <v>440</v>
          </cell>
          <cell r="AA83">
            <v>755</v>
          </cell>
          <cell r="AB83" t="str">
            <v>SIN/BUS/BVT</v>
          </cell>
          <cell r="AC83">
            <v>69</v>
          </cell>
          <cell r="AD83" t="str">
            <v>Refer to Terms and Surcharges</v>
          </cell>
        </row>
        <row r="84">
          <cell r="B84" t="str">
            <v>Buenaventura</v>
          </cell>
          <cell r="C84" t="str">
            <v>Colombia</v>
          </cell>
          <cell r="D84" t="str">
            <v>USD</v>
          </cell>
          <cell r="E84">
            <v>295</v>
          </cell>
          <cell r="F84">
            <v>295</v>
          </cell>
          <cell r="G84">
            <v>295</v>
          </cell>
          <cell r="H84" t="str">
            <v>BUS</v>
          </cell>
          <cell r="I84">
            <v>54</v>
          </cell>
          <cell r="J84">
            <v>295</v>
          </cell>
          <cell r="K84">
            <v>295</v>
          </cell>
          <cell r="L84">
            <v>295</v>
          </cell>
          <cell r="M84" t="str">
            <v>BUS</v>
          </cell>
          <cell r="N84">
            <v>56</v>
          </cell>
          <cell r="O84">
            <v>295</v>
          </cell>
          <cell r="P84">
            <v>295</v>
          </cell>
          <cell r="Q84">
            <v>295</v>
          </cell>
          <cell r="R84" t="str">
            <v>BUS</v>
          </cell>
          <cell r="S84">
            <v>55</v>
          </cell>
          <cell r="T84">
            <v>340</v>
          </cell>
          <cell r="U84">
            <v>340</v>
          </cell>
          <cell r="V84">
            <v>340</v>
          </cell>
          <cell r="W84" t="str">
            <v>MEL/BUS/BVT</v>
          </cell>
          <cell r="X84">
            <v>59</v>
          </cell>
          <cell r="Y84" t="str">
            <v>ON APP</v>
          </cell>
          <cell r="Z84" t="str">
            <v>ON APP</v>
          </cell>
          <cell r="AA84" t="str">
            <v>ON APP</v>
          </cell>
          <cell r="AB84" t="str">
            <v>ON APP</v>
          </cell>
          <cell r="AC84" t="str">
            <v>ON APP</v>
          </cell>
          <cell r="AD84" t="str">
            <v>Refer to Terms and Surcharges</v>
          </cell>
        </row>
        <row r="85">
          <cell r="B85" t="str">
            <v>Cali</v>
          </cell>
          <cell r="C85" t="str">
            <v>Colombia</v>
          </cell>
          <cell r="D85" t="str">
            <v>USD</v>
          </cell>
          <cell r="E85" t="str">
            <v>ON APP</v>
          </cell>
          <cell r="F85" t="str">
            <v>ON APP</v>
          </cell>
          <cell r="G85" t="str">
            <v>ON APP</v>
          </cell>
          <cell r="H85" t="str">
            <v>ON APP</v>
          </cell>
          <cell r="I85" t="str">
            <v>ON APP</v>
          </cell>
          <cell r="J85" t="str">
            <v>ON APP</v>
          </cell>
          <cell r="K85" t="str">
            <v>ON APP</v>
          </cell>
          <cell r="L85" t="str">
            <v>ON APP</v>
          </cell>
          <cell r="M85" t="str">
            <v>ON APP</v>
          </cell>
          <cell r="N85" t="str">
            <v>ON APP</v>
          </cell>
          <cell r="O85" t="str">
            <v>ON APP</v>
          </cell>
          <cell r="P85" t="str">
            <v>ON APP</v>
          </cell>
          <cell r="Q85" t="str">
            <v>ON APP</v>
          </cell>
          <cell r="R85" t="str">
            <v>ON APP</v>
          </cell>
          <cell r="S85" t="str">
            <v>ON APP</v>
          </cell>
          <cell r="T85" t="str">
            <v>ON APP</v>
          </cell>
          <cell r="U85" t="str">
            <v>ON APP</v>
          </cell>
          <cell r="V85" t="str">
            <v>ON APP</v>
          </cell>
          <cell r="W85" t="str">
            <v>ON APP</v>
          </cell>
          <cell r="X85" t="str">
            <v>ON APP</v>
          </cell>
          <cell r="Y85" t="str">
            <v>ON APP</v>
          </cell>
          <cell r="Z85" t="str">
            <v>ON APP</v>
          </cell>
          <cell r="AA85" t="str">
            <v>ON APP</v>
          </cell>
          <cell r="AB85" t="str">
            <v>ON APP</v>
          </cell>
          <cell r="AC85" t="str">
            <v>ON APP</v>
          </cell>
          <cell r="AD85" t="str">
            <v>Refer to Terms and Surcharges</v>
          </cell>
        </row>
        <row r="86">
          <cell r="B86" t="str">
            <v>Cartagena</v>
          </cell>
          <cell r="C86" t="str">
            <v>Colombia</v>
          </cell>
          <cell r="D86" t="str">
            <v>USD</v>
          </cell>
          <cell r="E86">
            <v>445</v>
          </cell>
          <cell r="F86">
            <v>445</v>
          </cell>
          <cell r="G86">
            <v>445</v>
          </cell>
          <cell r="H86" t="str">
            <v>BUS/CFZ</v>
          </cell>
          <cell r="I86">
            <v>68</v>
          </cell>
          <cell r="J86">
            <v>445</v>
          </cell>
          <cell r="K86">
            <v>445</v>
          </cell>
          <cell r="L86">
            <v>445</v>
          </cell>
          <cell r="M86" t="str">
            <v>BUS/CFZ</v>
          </cell>
          <cell r="N86">
            <v>69</v>
          </cell>
          <cell r="O86">
            <v>445</v>
          </cell>
          <cell r="P86">
            <v>445</v>
          </cell>
          <cell r="Q86">
            <v>445</v>
          </cell>
          <cell r="R86" t="str">
            <v>BUS/CFZ</v>
          </cell>
          <cell r="S86">
            <v>69</v>
          </cell>
          <cell r="T86">
            <v>490</v>
          </cell>
          <cell r="U86">
            <v>490</v>
          </cell>
          <cell r="V86">
            <v>490</v>
          </cell>
          <cell r="W86" t="str">
            <v>MEL/BUS/CFZ</v>
          </cell>
          <cell r="X86">
            <v>73</v>
          </cell>
          <cell r="Y86" t="str">
            <v>ON APP</v>
          </cell>
          <cell r="Z86" t="str">
            <v>ON APP</v>
          </cell>
          <cell r="AA86" t="str">
            <v>ON APP</v>
          </cell>
          <cell r="AB86" t="str">
            <v>ON APP</v>
          </cell>
          <cell r="AC86" t="str">
            <v>ON APP</v>
          </cell>
          <cell r="AD86" t="str">
            <v>Refer to Terms and Surcharges + PSS US$ 6.00 per m3</v>
          </cell>
        </row>
        <row r="87">
          <cell r="B87" t="str">
            <v>Barranquilla</v>
          </cell>
          <cell r="C87" t="str">
            <v>Colombia</v>
          </cell>
          <cell r="D87" t="str">
            <v>USD</v>
          </cell>
          <cell r="E87">
            <v>425</v>
          </cell>
          <cell r="F87">
            <v>425</v>
          </cell>
          <cell r="G87">
            <v>425</v>
          </cell>
          <cell r="H87" t="str">
            <v>BUS/CFZ</v>
          </cell>
          <cell r="I87">
            <v>68</v>
          </cell>
          <cell r="J87">
            <v>425</v>
          </cell>
          <cell r="K87">
            <v>425</v>
          </cell>
          <cell r="L87">
            <v>425</v>
          </cell>
          <cell r="M87" t="str">
            <v>BUS/CFZ</v>
          </cell>
          <cell r="N87">
            <v>69</v>
          </cell>
          <cell r="O87">
            <v>425</v>
          </cell>
          <cell r="P87">
            <v>425</v>
          </cell>
          <cell r="Q87">
            <v>425</v>
          </cell>
          <cell r="R87" t="str">
            <v>BUS/CFZ</v>
          </cell>
          <cell r="S87">
            <v>69</v>
          </cell>
          <cell r="T87">
            <v>470</v>
          </cell>
          <cell r="U87">
            <v>470</v>
          </cell>
          <cell r="V87">
            <v>470</v>
          </cell>
          <cell r="W87" t="str">
            <v>MEL/BUS/CFZ</v>
          </cell>
          <cell r="X87">
            <v>74</v>
          </cell>
          <cell r="Y87" t="str">
            <v>ON APP</v>
          </cell>
          <cell r="Z87" t="str">
            <v>ON APP</v>
          </cell>
          <cell r="AA87" t="str">
            <v>ON APP</v>
          </cell>
          <cell r="AB87" t="str">
            <v>ON APP</v>
          </cell>
          <cell r="AC87" t="str">
            <v>ON APP</v>
          </cell>
          <cell r="AD87" t="str">
            <v>Refer to Terms and Surcharges + PSS US$ 6.00 per m3</v>
          </cell>
        </row>
        <row r="88">
          <cell r="B88" t="str">
            <v>Rarotonga</v>
          </cell>
          <cell r="C88" t="str">
            <v>Cook Islands</v>
          </cell>
          <cell r="D88" t="str">
            <v>AUD</v>
          </cell>
          <cell r="E88">
            <v>315</v>
          </cell>
          <cell r="F88">
            <v>315</v>
          </cell>
          <cell r="G88">
            <v>315</v>
          </cell>
          <cell r="H88" t="str">
            <v>AKL</v>
          </cell>
          <cell r="I88" t="str">
            <v>ON APP</v>
          </cell>
          <cell r="J88">
            <v>315</v>
          </cell>
          <cell r="K88">
            <v>315</v>
          </cell>
          <cell r="L88">
            <v>315</v>
          </cell>
          <cell r="M88" t="str">
            <v>AKL</v>
          </cell>
          <cell r="N88" t="str">
            <v>ON APP</v>
          </cell>
          <cell r="O88">
            <v>315</v>
          </cell>
          <cell r="P88">
            <v>315</v>
          </cell>
          <cell r="Q88">
            <v>315</v>
          </cell>
          <cell r="R88" t="str">
            <v>AKL</v>
          </cell>
          <cell r="S88" t="str">
            <v>ON APP</v>
          </cell>
          <cell r="T88">
            <v>360</v>
          </cell>
          <cell r="U88">
            <v>360</v>
          </cell>
          <cell r="V88">
            <v>360</v>
          </cell>
          <cell r="W88" t="str">
            <v>MEL/AKL</v>
          </cell>
          <cell r="X88" t="str">
            <v>ON APP</v>
          </cell>
          <cell r="Y88" t="str">
            <v>ON APP</v>
          </cell>
          <cell r="Z88" t="str">
            <v>ON APP</v>
          </cell>
          <cell r="AA88" t="str">
            <v>ON APP</v>
          </cell>
          <cell r="AB88" t="str">
            <v>ON APP</v>
          </cell>
          <cell r="AC88" t="str">
            <v>ON APP</v>
          </cell>
          <cell r="AD88" t="str">
            <v>Refer to Terms and Surcharges + PSS US$ 6.00 per m4</v>
          </cell>
        </row>
        <row r="89">
          <cell r="B89" t="str">
            <v>Puerto Caldera</v>
          </cell>
          <cell r="C89" t="str">
            <v xml:space="preserve">Costa Rica </v>
          </cell>
          <cell r="D89" t="str">
            <v>USD</v>
          </cell>
          <cell r="E89" t="str">
            <v>ON APP</v>
          </cell>
          <cell r="F89" t="str">
            <v>ON APP</v>
          </cell>
          <cell r="G89" t="str">
            <v>ON APP</v>
          </cell>
          <cell r="H89" t="str">
            <v>ON APP</v>
          </cell>
          <cell r="I89" t="str">
            <v>ON APP</v>
          </cell>
          <cell r="J89" t="str">
            <v>ON APP</v>
          </cell>
          <cell r="K89" t="str">
            <v>ON APP</v>
          </cell>
          <cell r="L89" t="str">
            <v>ON APP</v>
          </cell>
          <cell r="M89" t="str">
            <v>ON APP</v>
          </cell>
          <cell r="N89" t="str">
            <v>ON APP</v>
          </cell>
          <cell r="O89" t="str">
            <v>ON APP</v>
          </cell>
          <cell r="P89" t="str">
            <v>ON APP</v>
          </cell>
          <cell r="Q89" t="str">
            <v>ON APP</v>
          </cell>
          <cell r="R89" t="str">
            <v>ON APP</v>
          </cell>
          <cell r="S89" t="str">
            <v>ON APP</v>
          </cell>
          <cell r="T89" t="str">
            <v>ON APP</v>
          </cell>
          <cell r="U89" t="str">
            <v>ON APP</v>
          </cell>
          <cell r="V89" t="str">
            <v>ON APP</v>
          </cell>
          <cell r="W89" t="str">
            <v>ON APP</v>
          </cell>
          <cell r="X89" t="str">
            <v>ON APP</v>
          </cell>
          <cell r="Y89" t="str">
            <v>ON APP</v>
          </cell>
          <cell r="Z89" t="str">
            <v>ON APP</v>
          </cell>
          <cell r="AA89" t="str">
            <v>ON APP</v>
          </cell>
          <cell r="AB89" t="str">
            <v>ON APP</v>
          </cell>
          <cell r="AC89" t="str">
            <v>ON APP</v>
          </cell>
          <cell r="AD89" t="str">
            <v>Refer to Terms and Surcharges</v>
          </cell>
        </row>
        <row r="90">
          <cell r="B90" t="str">
            <v>Puerto Limon</v>
          </cell>
          <cell r="C90" t="str">
            <v xml:space="preserve">Costa Rica </v>
          </cell>
          <cell r="D90" t="str">
            <v>USD</v>
          </cell>
          <cell r="E90">
            <v>425</v>
          </cell>
          <cell r="F90">
            <v>425</v>
          </cell>
          <cell r="G90">
            <v>425</v>
          </cell>
          <cell r="H90" t="str">
            <v>BUS/ CFZ</v>
          </cell>
          <cell r="I90">
            <v>56</v>
          </cell>
          <cell r="J90">
            <v>425</v>
          </cell>
          <cell r="K90">
            <v>425</v>
          </cell>
          <cell r="L90">
            <v>425</v>
          </cell>
          <cell r="M90" t="str">
            <v>BUS/ CFZ</v>
          </cell>
          <cell r="N90">
            <v>59</v>
          </cell>
          <cell r="O90">
            <v>425</v>
          </cell>
          <cell r="P90">
            <v>425</v>
          </cell>
          <cell r="Q90">
            <v>425</v>
          </cell>
          <cell r="R90" t="str">
            <v>BUS/ CFZ</v>
          </cell>
          <cell r="S90">
            <v>54</v>
          </cell>
          <cell r="T90">
            <v>470</v>
          </cell>
          <cell r="U90">
            <v>470</v>
          </cell>
          <cell r="V90">
            <v>470</v>
          </cell>
          <cell r="W90" t="str">
            <v>MEL/BUS/CFZ</v>
          </cell>
          <cell r="X90">
            <v>64</v>
          </cell>
          <cell r="Y90">
            <v>580</v>
          </cell>
          <cell r="Z90">
            <v>580</v>
          </cell>
          <cell r="AA90">
            <v>580</v>
          </cell>
          <cell r="AB90" t="str">
            <v>SIN/BUS/CFZ</v>
          </cell>
          <cell r="AC90">
            <v>59</v>
          </cell>
          <cell r="AD90" t="str">
            <v>Refer to Terms and Surcharges</v>
          </cell>
        </row>
        <row r="91">
          <cell r="B91" t="str">
            <v xml:space="preserve">San Jose </v>
          </cell>
          <cell r="C91" t="str">
            <v xml:space="preserve">Costa Rica </v>
          </cell>
          <cell r="D91" t="str">
            <v>USD</v>
          </cell>
          <cell r="E91">
            <v>520</v>
          </cell>
          <cell r="F91">
            <v>520</v>
          </cell>
          <cell r="G91">
            <v>520</v>
          </cell>
          <cell r="H91" t="str">
            <v>BUS/ CFZ</v>
          </cell>
          <cell r="I91">
            <v>56</v>
          </cell>
          <cell r="J91">
            <v>520</v>
          </cell>
          <cell r="K91">
            <v>520</v>
          </cell>
          <cell r="L91">
            <v>520</v>
          </cell>
          <cell r="M91" t="str">
            <v>BUS/ CFZ</v>
          </cell>
          <cell r="N91">
            <v>59</v>
          </cell>
          <cell r="O91">
            <v>520</v>
          </cell>
          <cell r="P91">
            <v>520</v>
          </cell>
          <cell r="Q91">
            <v>520</v>
          </cell>
          <cell r="R91" t="str">
            <v>BUS/ CFZ</v>
          </cell>
          <cell r="S91">
            <v>54</v>
          </cell>
          <cell r="T91">
            <v>565</v>
          </cell>
          <cell r="U91">
            <v>565</v>
          </cell>
          <cell r="V91">
            <v>565</v>
          </cell>
          <cell r="W91" t="str">
            <v>MEL/BUS/CFZ</v>
          </cell>
          <cell r="X91">
            <v>65</v>
          </cell>
          <cell r="Y91">
            <v>625</v>
          </cell>
          <cell r="Z91">
            <v>625</v>
          </cell>
          <cell r="AA91">
            <v>625</v>
          </cell>
          <cell r="AB91" t="str">
            <v>SIN/BUS/CFZ</v>
          </cell>
          <cell r="AC91">
            <v>55</v>
          </cell>
          <cell r="AD91" t="str">
            <v>Refer to Terms and Surcharges</v>
          </cell>
        </row>
        <row r="92">
          <cell r="B92" t="str">
            <v>Zagreb</v>
          </cell>
          <cell r="C92" t="str">
            <v>Croatia</v>
          </cell>
          <cell r="D92" t="str">
            <v>USD</v>
          </cell>
          <cell r="E92">
            <v>335</v>
          </cell>
          <cell r="F92">
            <v>335</v>
          </cell>
          <cell r="G92">
            <v>335</v>
          </cell>
          <cell r="H92" t="str">
            <v>SIN/RTM</v>
          </cell>
          <cell r="I92">
            <v>51</v>
          </cell>
          <cell r="J92">
            <v>335</v>
          </cell>
          <cell r="K92">
            <v>335</v>
          </cell>
          <cell r="L92">
            <v>335</v>
          </cell>
          <cell r="M92" t="str">
            <v>SIN/RTM</v>
          </cell>
          <cell r="N92">
            <v>50</v>
          </cell>
          <cell r="O92">
            <v>335</v>
          </cell>
          <cell r="P92">
            <v>335</v>
          </cell>
          <cell r="Q92">
            <v>335</v>
          </cell>
          <cell r="R92" t="str">
            <v>SIN/RTM</v>
          </cell>
          <cell r="S92">
            <v>48</v>
          </cell>
          <cell r="T92">
            <v>345</v>
          </cell>
          <cell r="U92">
            <v>345</v>
          </cell>
          <cell r="V92">
            <v>345</v>
          </cell>
          <cell r="W92" t="str">
            <v>SIN/RTM</v>
          </cell>
          <cell r="X92">
            <v>48</v>
          </cell>
          <cell r="Y92">
            <v>345</v>
          </cell>
          <cell r="Z92">
            <v>345</v>
          </cell>
          <cell r="AA92">
            <v>345</v>
          </cell>
          <cell r="AB92" t="str">
            <v>SIN/RTM</v>
          </cell>
          <cell r="AC92">
            <v>48</v>
          </cell>
          <cell r="AD92" t="str">
            <v>Refer to Terms and Surcharges</v>
          </cell>
        </row>
        <row r="93">
          <cell r="B93" t="str">
            <v>Havana</v>
          </cell>
          <cell r="C93" t="str">
            <v>Cuba</v>
          </cell>
          <cell r="D93" t="str">
            <v>USD</v>
          </cell>
          <cell r="E93" t="str">
            <v>ON APP</v>
          </cell>
          <cell r="F93" t="str">
            <v>ON APP</v>
          </cell>
          <cell r="G93" t="str">
            <v>ON APP</v>
          </cell>
          <cell r="H93" t="str">
            <v>ON APP</v>
          </cell>
          <cell r="I93" t="str">
            <v>ON APP</v>
          </cell>
          <cell r="J93" t="str">
            <v>ON APP</v>
          </cell>
          <cell r="K93" t="str">
            <v>ON APP</v>
          </cell>
          <cell r="L93" t="str">
            <v>ON APP</v>
          </cell>
          <cell r="M93" t="str">
            <v>ON APP</v>
          </cell>
          <cell r="N93" t="str">
            <v>ON APP</v>
          </cell>
          <cell r="O93" t="str">
            <v>ON APP</v>
          </cell>
          <cell r="P93" t="str">
            <v>ON APP</v>
          </cell>
          <cell r="Q93" t="str">
            <v>ON APP</v>
          </cell>
          <cell r="R93" t="str">
            <v>ON APP</v>
          </cell>
          <cell r="S93" t="str">
            <v>ON APP</v>
          </cell>
          <cell r="T93" t="str">
            <v>ON APP</v>
          </cell>
          <cell r="U93" t="str">
            <v>ON APP</v>
          </cell>
          <cell r="V93" t="str">
            <v>ON APP</v>
          </cell>
          <cell r="W93" t="str">
            <v>ON APP</v>
          </cell>
          <cell r="X93" t="str">
            <v>ON APP</v>
          </cell>
          <cell r="Y93" t="str">
            <v>ON APP</v>
          </cell>
          <cell r="Z93" t="str">
            <v>ON APP</v>
          </cell>
          <cell r="AA93" t="str">
            <v>ON APP</v>
          </cell>
          <cell r="AB93" t="str">
            <v>ON APP</v>
          </cell>
          <cell r="AC93" t="str">
            <v>ON APP</v>
          </cell>
          <cell r="AD93" t="str">
            <v>Refer to Terms and Surcharges + PSS US$ 6.00 per m3</v>
          </cell>
        </row>
        <row r="94">
          <cell r="B94" t="str">
            <v>Willemstad</v>
          </cell>
          <cell r="C94" t="str">
            <v>Curacao</v>
          </cell>
          <cell r="D94" t="str">
            <v>USD</v>
          </cell>
          <cell r="E94" t="str">
            <v>ON APP</v>
          </cell>
          <cell r="F94" t="str">
            <v>ON APP</v>
          </cell>
          <cell r="G94" t="str">
            <v>ON APP</v>
          </cell>
          <cell r="H94" t="str">
            <v>ON APP</v>
          </cell>
          <cell r="I94" t="str">
            <v>ON APP</v>
          </cell>
          <cell r="J94" t="str">
            <v>ON APP</v>
          </cell>
          <cell r="K94" t="str">
            <v>ON APP</v>
          </cell>
          <cell r="L94" t="str">
            <v>ON APP</v>
          </cell>
          <cell r="M94" t="str">
            <v>ON APP</v>
          </cell>
          <cell r="N94" t="str">
            <v>ON APP</v>
          </cell>
          <cell r="O94" t="str">
            <v>ON APP</v>
          </cell>
          <cell r="P94" t="str">
            <v>ON APP</v>
          </cell>
          <cell r="Q94" t="str">
            <v>ON APP</v>
          </cell>
          <cell r="R94" t="str">
            <v>ON APP</v>
          </cell>
          <cell r="S94" t="str">
            <v>ON APP</v>
          </cell>
          <cell r="T94" t="str">
            <v>ON APP</v>
          </cell>
          <cell r="U94" t="str">
            <v>ON APP</v>
          </cell>
          <cell r="V94" t="str">
            <v>ON APP</v>
          </cell>
          <cell r="W94" t="str">
            <v>MEL/BUS</v>
          </cell>
          <cell r="X94" t="str">
            <v>ON APP</v>
          </cell>
          <cell r="Y94" t="str">
            <v>ON APP</v>
          </cell>
          <cell r="Z94" t="str">
            <v>ON APP</v>
          </cell>
          <cell r="AA94" t="str">
            <v>ON APP</v>
          </cell>
          <cell r="AB94" t="str">
            <v>ON APP</v>
          </cell>
          <cell r="AC94" t="str">
            <v>ON APP</v>
          </cell>
          <cell r="AD94" t="str">
            <v>Refer to Terms and Surcharges</v>
          </cell>
        </row>
        <row r="95">
          <cell r="B95" t="str">
            <v>Larnaca</v>
          </cell>
          <cell r="C95" t="str">
            <v>Cyprus</v>
          </cell>
          <cell r="D95" t="str">
            <v>USD</v>
          </cell>
          <cell r="E95" t="str">
            <v>ON APP</v>
          </cell>
          <cell r="F95" t="str">
            <v>ON APP</v>
          </cell>
          <cell r="G95" t="str">
            <v>ON APP</v>
          </cell>
          <cell r="H95" t="str">
            <v>ON APP</v>
          </cell>
          <cell r="I95" t="str">
            <v>ON APP</v>
          </cell>
          <cell r="J95" t="str">
            <v>ON APP</v>
          </cell>
          <cell r="K95" t="str">
            <v>ON APP</v>
          </cell>
          <cell r="L95" t="str">
            <v>ON APP</v>
          </cell>
          <cell r="M95" t="str">
            <v>ON APP</v>
          </cell>
          <cell r="N95" t="str">
            <v>ON APP</v>
          </cell>
          <cell r="O95" t="str">
            <v>ON APP</v>
          </cell>
          <cell r="P95" t="str">
            <v>ON APP</v>
          </cell>
          <cell r="Q95" t="str">
            <v>ON APP</v>
          </cell>
          <cell r="R95" t="str">
            <v>ON APP</v>
          </cell>
          <cell r="S95" t="str">
            <v>ON APP</v>
          </cell>
          <cell r="T95" t="str">
            <v>ON APP</v>
          </cell>
          <cell r="U95" t="str">
            <v>ON APP</v>
          </cell>
          <cell r="V95" t="str">
            <v>ON APP</v>
          </cell>
          <cell r="W95" t="str">
            <v>ON APP</v>
          </cell>
          <cell r="X95" t="str">
            <v>ON APP</v>
          </cell>
          <cell r="Y95" t="str">
            <v>ON APP</v>
          </cell>
          <cell r="Z95" t="str">
            <v>ON APP</v>
          </cell>
          <cell r="AA95" t="str">
            <v>ON APP</v>
          </cell>
          <cell r="AB95" t="str">
            <v>ON APP</v>
          </cell>
          <cell r="AC95" t="str">
            <v>ON APP</v>
          </cell>
          <cell r="AD95" t="str">
            <v>Refer to Terms and Surcharges</v>
          </cell>
        </row>
        <row r="96">
          <cell r="B96" t="str">
            <v>Limassol</v>
          </cell>
          <cell r="C96" t="str">
            <v>Cyprus</v>
          </cell>
          <cell r="D96" t="str">
            <v>USD</v>
          </cell>
          <cell r="E96" t="str">
            <v>ON APP</v>
          </cell>
          <cell r="F96" t="str">
            <v>ON APP</v>
          </cell>
          <cell r="G96" t="str">
            <v>ON APP</v>
          </cell>
          <cell r="H96" t="str">
            <v>ON APP</v>
          </cell>
          <cell r="I96" t="str">
            <v>ON APP</v>
          </cell>
          <cell r="J96" t="str">
            <v>ON APP</v>
          </cell>
          <cell r="K96" t="str">
            <v>ON APP</v>
          </cell>
          <cell r="L96" t="str">
            <v>ON APP</v>
          </cell>
          <cell r="M96" t="str">
            <v>ON APP</v>
          </cell>
          <cell r="N96" t="str">
            <v>ON APP</v>
          </cell>
          <cell r="O96" t="str">
            <v>ON APP</v>
          </cell>
          <cell r="P96" t="str">
            <v>ON APP</v>
          </cell>
          <cell r="Q96" t="str">
            <v>ON APP</v>
          </cell>
          <cell r="R96" t="str">
            <v>ON APP</v>
          </cell>
          <cell r="S96" t="str">
            <v>ON APP</v>
          </cell>
          <cell r="T96" t="str">
            <v>ON APP</v>
          </cell>
          <cell r="U96" t="str">
            <v>ON APP</v>
          </cell>
          <cell r="V96" t="str">
            <v>ON APP</v>
          </cell>
          <cell r="W96" t="str">
            <v>ON APP</v>
          </cell>
          <cell r="X96" t="str">
            <v>ON APP</v>
          </cell>
          <cell r="Y96" t="str">
            <v>ON APP</v>
          </cell>
          <cell r="Z96" t="str">
            <v>ON APP</v>
          </cell>
          <cell r="AA96" t="str">
            <v>ON APP</v>
          </cell>
          <cell r="AB96" t="str">
            <v>ON APP</v>
          </cell>
          <cell r="AC96" t="str">
            <v>ON APP</v>
          </cell>
          <cell r="AD96" t="str">
            <v>Refer to Terms and Surcharges</v>
          </cell>
        </row>
        <row r="97">
          <cell r="B97" t="str">
            <v>Prague</v>
          </cell>
          <cell r="C97" t="str">
            <v>Czech Republic</v>
          </cell>
          <cell r="D97" t="str">
            <v>USD</v>
          </cell>
          <cell r="E97">
            <v>329</v>
          </cell>
          <cell r="F97">
            <v>329</v>
          </cell>
          <cell r="G97">
            <v>329</v>
          </cell>
          <cell r="H97" t="str">
            <v>SIN/RTM</v>
          </cell>
          <cell r="I97">
            <v>58</v>
          </cell>
          <cell r="J97">
            <v>329</v>
          </cell>
          <cell r="K97">
            <v>329</v>
          </cell>
          <cell r="L97">
            <v>329</v>
          </cell>
          <cell r="M97" t="str">
            <v>SIN/RTM</v>
          </cell>
          <cell r="N97">
            <v>57</v>
          </cell>
          <cell r="O97">
            <v>329</v>
          </cell>
          <cell r="P97">
            <v>329</v>
          </cell>
          <cell r="Q97">
            <v>329</v>
          </cell>
          <cell r="R97" t="str">
            <v>SIN/RTM</v>
          </cell>
          <cell r="S97">
            <v>55</v>
          </cell>
          <cell r="T97">
            <v>339</v>
          </cell>
          <cell r="U97">
            <v>339</v>
          </cell>
          <cell r="V97">
            <v>339</v>
          </cell>
          <cell r="W97" t="str">
            <v>SIN/RTM</v>
          </cell>
          <cell r="X97">
            <v>55</v>
          </cell>
          <cell r="Y97">
            <v>339</v>
          </cell>
          <cell r="Z97">
            <v>339</v>
          </cell>
          <cell r="AA97">
            <v>339</v>
          </cell>
          <cell r="AB97" t="str">
            <v>SIN/RTM</v>
          </cell>
          <cell r="AC97">
            <v>55</v>
          </cell>
          <cell r="AD97" t="str">
            <v>Refer to Terms and Surcharges</v>
          </cell>
        </row>
        <row r="98">
          <cell r="B98" t="str">
            <v>Aarhus</v>
          </cell>
          <cell r="C98" t="str">
            <v>Denmark</v>
          </cell>
          <cell r="D98" t="str">
            <v>USD</v>
          </cell>
          <cell r="E98">
            <v>329</v>
          </cell>
          <cell r="F98">
            <v>329</v>
          </cell>
          <cell r="G98">
            <v>329</v>
          </cell>
          <cell r="H98" t="str">
            <v>SIN</v>
          </cell>
          <cell r="I98">
            <v>58</v>
          </cell>
          <cell r="J98">
            <v>329</v>
          </cell>
          <cell r="K98">
            <v>329</v>
          </cell>
          <cell r="L98">
            <v>329</v>
          </cell>
          <cell r="M98" t="str">
            <v>SIN</v>
          </cell>
          <cell r="N98">
            <v>57</v>
          </cell>
          <cell r="O98">
            <v>329</v>
          </cell>
          <cell r="P98">
            <v>329</v>
          </cell>
          <cell r="Q98">
            <v>329</v>
          </cell>
          <cell r="R98" t="str">
            <v>SIN</v>
          </cell>
          <cell r="S98">
            <v>55</v>
          </cell>
          <cell r="T98">
            <v>339</v>
          </cell>
          <cell r="U98">
            <v>339</v>
          </cell>
          <cell r="V98">
            <v>339</v>
          </cell>
          <cell r="W98" t="str">
            <v>SIN</v>
          </cell>
          <cell r="X98">
            <v>55</v>
          </cell>
          <cell r="Y98">
            <v>339</v>
          </cell>
          <cell r="Z98">
            <v>339</v>
          </cell>
          <cell r="AA98">
            <v>339</v>
          </cell>
          <cell r="AB98" t="str">
            <v>SIN</v>
          </cell>
          <cell r="AC98">
            <v>55</v>
          </cell>
          <cell r="AD98" t="str">
            <v>Refer to Terms and Surcharges</v>
          </cell>
        </row>
        <row r="99">
          <cell r="B99" t="str">
            <v>Copenhagen</v>
          </cell>
          <cell r="C99" t="str">
            <v>Denmark</v>
          </cell>
          <cell r="D99" t="str">
            <v>USD</v>
          </cell>
          <cell r="E99">
            <v>329</v>
          </cell>
          <cell r="F99">
            <v>329</v>
          </cell>
          <cell r="G99">
            <v>329</v>
          </cell>
          <cell r="H99" t="str">
            <v>SIN/AAR</v>
          </cell>
          <cell r="I99">
            <v>58</v>
          </cell>
          <cell r="J99">
            <v>329</v>
          </cell>
          <cell r="K99">
            <v>329</v>
          </cell>
          <cell r="L99">
            <v>329</v>
          </cell>
          <cell r="M99" t="str">
            <v>SIN/AAR</v>
          </cell>
          <cell r="N99">
            <v>57</v>
          </cell>
          <cell r="O99">
            <v>329</v>
          </cell>
          <cell r="P99">
            <v>329</v>
          </cell>
          <cell r="Q99">
            <v>329</v>
          </cell>
          <cell r="R99" t="str">
            <v>SIN/AAR</v>
          </cell>
          <cell r="S99">
            <v>55</v>
          </cell>
          <cell r="T99">
            <v>339</v>
          </cell>
          <cell r="U99">
            <v>339</v>
          </cell>
          <cell r="V99">
            <v>339</v>
          </cell>
          <cell r="W99" t="str">
            <v>SIN/AAR</v>
          </cell>
          <cell r="X99">
            <v>55</v>
          </cell>
          <cell r="Y99">
            <v>339</v>
          </cell>
          <cell r="Z99">
            <v>339</v>
          </cell>
          <cell r="AA99">
            <v>339</v>
          </cell>
          <cell r="AB99" t="str">
            <v>SIN/AAR</v>
          </cell>
          <cell r="AC99">
            <v>55</v>
          </cell>
          <cell r="AD99" t="str">
            <v>Refer to Terms and Surcharges</v>
          </cell>
        </row>
        <row r="100">
          <cell r="B100" t="str">
            <v>Djibouti</v>
          </cell>
          <cell r="C100" t="str">
            <v>Djibouti</v>
          </cell>
          <cell r="D100" t="str">
            <v>USD</v>
          </cell>
          <cell r="E100">
            <v>327</v>
          </cell>
          <cell r="F100">
            <v>327</v>
          </cell>
          <cell r="G100">
            <v>327</v>
          </cell>
          <cell r="H100" t="str">
            <v>SIN/DXB</v>
          </cell>
          <cell r="I100">
            <v>64</v>
          </cell>
          <cell r="J100">
            <v>335</v>
          </cell>
          <cell r="K100">
            <v>335</v>
          </cell>
          <cell r="L100">
            <v>335</v>
          </cell>
          <cell r="M100" t="str">
            <v>SIN/DXB</v>
          </cell>
          <cell r="N100">
            <v>63</v>
          </cell>
          <cell r="O100">
            <v>335</v>
          </cell>
          <cell r="P100">
            <v>335</v>
          </cell>
          <cell r="Q100">
            <v>335</v>
          </cell>
          <cell r="R100" t="str">
            <v>SIN/DXB</v>
          </cell>
          <cell r="S100">
            <v>61</v>
          </cell>
          <cell r="T100">
            <v>345</v>
          </cell>
          <cell r="U100">
            <v>345</v>
          </cell>
          <cell r="V100">
            <v>345</v>
          </cell>
          <cell r="W100" t="str">
            <v>SIN/DXB</v>
          </cell>
          <cell r="X100">
            <v>61</v>
          </cell>
          <cell r="Y100">
            <v>345</v>
          </cell>
          <cell r="Z100">
            <v>345</v>
          </cell>
          <cell r="AA100">
            <v>345</v>
          </cell>
          <cell r="AB100" t="str">
            <v>SIN/DXB</v>
          </cell>
          <cell r="AC100">
            <v>61</v>
          </cell>
          <cell r="AD100" t="str">
            <v>Refer to Terms and Surcharges</v>
          </cell>
        </row>
        <row r="101">
          <cell r="B101" t="str">
            <v>Roseau</v>
          </cell>
          <cell r="C101" t="str">
            <v>Dominica</v>
          </cell>
          <cell r="D101" t="str">
            <v>USD</v>
          </cell>
          <cell r="E101">
            <v>560</v>
          </cell>
          <cell r="F101">
            <v>560</v>
          </cell>
          <cell r="G101">
            <v>560</v>
          </cell>
          <cell r="H101" t="str">
            <v>BUS/CFZ</v>
          </cell>
          <cell r="I101">
            <v>68</v>
          </cell>
          <cell r="J101">
            <v>560</v>
          </cell>
          <cell r="K101">
            <v>560</v>
          </cell>
          <cell r="L101">
            <v>560</v>
          </cell>
          <cell r="M101" t="str">
            <v>BUS/CFZ</v>
          </cell>
          <cell r="N101">
            <v>71</v>
          </cell>
          <cell r="O101">
            <v>560</v>
          </cell>
          <cell r="P101">
            <v>560</v>
          </cell>
          <cell r="Q101">
            <v>560</v>
          </cell>
          <cell r="R101" t="str">
            <v xml:space="preserve">     BUS/CFZ</v>
          </cell>
          <cell r="S101">
            <v>65</v>
          </cell>
          <cell r="T101">
            <v>605</v>
          </cell>
          <cell r="U101">
            <v>605</v>
          </cell>
          <cell r="V101">
            <v>605</v>
          </cell>
          <cell r="W101" t="str">
            <v>MEL/BUS/CFZ</v>
          </cell>
          <cell r="X101">
            <v>75</v>
          </cell>
          <cell r="Y101">
            <v>720</v>
          </cell>
          <cell r="Z101">
            <v>720</v>
          </cell>
          <cell r="AA101">
            <v>720</v>
          </cell>
          <cell r="AB101" t="str">
            <v>SIN/BUS/CFZ</v>
          </cell>
          <cell r="AC101">
            <v>75</v>
          </cell>
          <cell r="AD101" t="str">
            <v>Refer to Terms and Surcharges</v>
          </cell>
        </row>
        <row r="102">
          <cell r="B102" t="str">
            <v>Rio Haina</v>
          </cell>
          <cell r="C102" t="str">
            <v>Dominican Republic</v>
          </cell>
          <cell r="D102" t="str">
            <v>USD</v>
          </cell>
          <cell r="E102">
            <v>435</v>
          </cell>
          <cell r="F102">
            <v>435</v>
          </cell>
          <cell r="G102">
            <v>435</v>
          </cell>
          <cell r="H102" t="str">
            <v>BUS/CFZ</v>
          </cell>
          <cell r="I102">
            <v>58</v>
          </cell>
          <cell r="J102">
            <v>435</v>
          </cell>
          <cell r="K102">
            <v>435</v>
          </cell>
          <cell r="L102">
            <v>435</v>
          </cell>
          <cell r="M102" t="str">
            <v>BUS/CFZ</v>
          </cell>
          <cell r="N102">
            <v>61</v>
          </cell>
          <cell r="O102">
            <v>435</v>
          </cell>
          <cell r="P102">
            <v>435</v>
          </cell>
          <cell r="Q102">
            <v>435</v>
          </cell>
          <cell r="R102" t="str">
            <v xml:space="preserve">   BUS/CFZ</v>
          </cell>
          <cell r="S102">
            <v>54</v>
          </cell>
          <cell r="T102">
            <v>480</v>
          </cell>
          <cell r="U102">
            <v>480</v>
          </cell>
          <cell r="V102">
            <v>480</v>
          </cell>
          <cell r="W102" t="str">
            <v>MEL/BUS/CFZ</v>
          </cell>
          <cell r="X102">
            <v>65</v>
          </cell>
          <cell r="Y102" t="str">
            <v>ON APP</v>
          </cell>
          <cell r="Z102" t="str">
            <v>ON APP</v>
          </cell>
          <cell r="AA102" t="str">
            <v>ON APP</v>
          </cell>
          <cell r="AB102" t="str">
            <v>ON APP</v>
          </cell>
          <cell r="AC102" t="str">
            <v>ON APP</v>
          </cell>
          <cell r="AD102" t="str">
            <v>Refer to Terms and Surcharges</v>
          </cell>
        </row>
        <row r="103">
          <cell r="B103" t="str">
            <v>Santo Domingo</v>
          </cell>
          <cell r="C103" t="str">
            <v>Dominican Republic</v>
          </cell>
          <cell r="D103" t="str">
            <v>USD</v>
          </cell>
          <cell r="E103">
            <v>435</v>
          </cell>
          <cell r="F103">
            <v>435</v>
          </cell>
          <cell r="G103">
            <v>435</v>
          </cell>
          <cell r="H103" t="str">
            <v>BUS/CFZ</v>
          </cell>
          <cell r="I103">
            <v>53</v>
          </cell>
          <cell r="J103">
            <v>435</v>
          </cell>
          <cell r="K103">
            <v>435</v>
          </cell>
          <cell r="L103">
            <v>435</v>
          </cell>
          <cell r="M103" t="str">
            <v>BUS/CFZ</v>
          </cell>
          <cell r="N103">
            <v>56</v>
          </cell>
          <cell r="O103">
            <v>435</v>
          </cell>
          <cell r="P103">
            <v>435</v>
          </cell>
          <cell r="Q103">
            <v>435</v>
          </cell>
          <cell r="R103" t="str">
            <v>BUS/CFZ</v>
          </cell>
          <cell r="S103">
            <v>51</v>
          </cell>
          <cell r="T103">
            <v>480</v>
          </cell>
          <cell r="U103">
            <v>480</v>
          </cell>
          <cell r="V103">
            <v>480</v>
          </cell>
          <cell r="W103" t="str">
            <v>MEL/BUS/CFZ</v>
          </cell>
          <cell r="X103">
            <v>63</v>
          </cell>
          <cell r="Y103" t="str">
            <v>ON APP</v>
          </cell>
          <cell r="Z103" t="str">
            <v>ON APP</v>
          </cell>
          <cell r="AA103" t="str">
            <v>ON APP</v>
          </cell>
          <cell r="AB103" t="str">
            <v>ON APP</v>
          </cell>
          <cell r="AC103" t="str">
            <v>ON APP</v>
          </cell>
          <cell r="AD103" t="str">
            <v>Refer to Terms and Surcharges</v>
          </cell>
        </row>
        <row r="104">
          <cell r="B104" t="str">
            <v>Guayaquil</v>
          </cell>
          <cell r="C104" t="str">
            <v>Ecuador</v>
          </cell>
          <cell r="D104" t="str">
            <v>USD</v>
          </cell>
          <cell r="E104">
            <v>275</v>
          </cell>
          <cell r="F104">
            <v>275</v>
          </cell>
          <cell r="G104">
            <v>275</v>
          </cell>
          <cell r="H104" t="str">
            <v>BUS</v>
          </cell>
          <cell r="I104">
            <v>55</v>
          </cell>
          <cell r="J104">
            <v>275</v>
          </cell>
          <cell r="K104">
            <v>275</v>
          </cell>
          <cell r="L104">
            <v>275</v>
          </cell>
          <cell r="M104" t="str">
            <v>BUS</v>
          </cell>
          <cell r="N104">
            <v>58</v>
          </cell>
          <cell r="O104">
            <v>275</v>
          </cell>
          <cell r="P104">
            <v>275</v>
          </cell>
          <cell r="Q104">
            <v>275</v>
          </cell>
          <cell r="R104" t="str">
            <v>BUS</v>
          </cell>
          <cell r="S104">
            <v>53</v>
          </cell>
          <cell r="T104">
            <v>320</v>
          </cell>
          <cell r="U104">
            <v>320</v>
          </cell>
          <cell r="V104">
            <v>320</v>
          </cell>
          <cell r="W104" t="str">
            <v>MEL/BUS</v>
          </cell>
          <cell r="X104" t="str">
            <v>ON APP</v>
          </cell>
          <cell r="Y104">
            <v>415</v>
          </cell>
          <cell r="Z104">
            <v>415</v>
          </cell>
          <cell r="AA104">
            <v>415</v>
          </cell>
          <cell r="AB104" t="str">
            <v>SIN/BUS</v>
          </cell>
          <cell r="AC104">
            <v>60</v>
          </cell>
          <cell r="AD104" t="str">
            <v>Refer to Terms and Surcharges</v>
          </cell>
        </row>
        <row r="105">
          <cell r="B105" t="str">
            <v>Alexandria</v>
          </cell>
          <cell r="C105" t="str">
            <v>Egypt</v>
          </cell>
          <cell r="D105" t="str">
            <v>USD</v>
          </cell>
          <cell r="E105" t="str">
            <v>ON APP</v>
          </cell>
          <cell r="F105" t="str">
            <v>ON APP</v>
          </cell>
          <cell r="G105" t="str">
            <v>ON APP</v>
          </cell>
          <cell r="H105" t="str">
            <v>ON APP</v>
          </cell>
          <cell r="I105" t="str">
            <v>ON APP</v>
          </cell>
          <cell r="J105" t="str">
            <v>ON APP</v>
          </cell>
          <cell r="K105" t="str">
            <v>ON APP</v>
          </cell>
          <cell r="L105" t="str">
            <v>ON APP</v>
          </cell>
          <cell r="M105" t="str">
            <v>ON APP</v>
          </cell>
          <cell r="N105" t="str">
            <v>ON APP</v>
          </cell>
          <cell r="O105" t="str">
            <v>ON APP</v>
          </cell>
          <cell r="P105" t="str">
            <v>ON APP</v>
          </cell>
          <cell r="Q105" t="str">
            <v>ON APP</v>
          </cell>
          <cell r="R105" t="str">
            <v>ON APP</v>
          </cell>
          <cell r="S105" t="str">
            <v>ON APP</v>
          </cell>
          <cell r="T105" t="str">
            <v>ON APP</v>
          </cell>
          <cell r="U105" t="str">
            <v>ON APP</v>
          </cell>
          <cell r="V105" t="str">
            <v>ON APP</v>
          </cell>
          <cell r="W105" t="str">
            <v>ON APP</v>
          </cell>
          <cell r="X105" t="str">
            <v>ON APP</v>
          </cell>
          <cell r="Y105" t="str">
            <v>ON APP</v>
          </cell>
          <cell r="Z105" t="str">
            <v>ON APP</v>
          </cell>
          <cell r="AA105" t="str">
            <v>ON APP</v>
          </cell>
          <cell r="AB105" t="str">
            <v>ON APP</v>
          </cell>
          <cell r="AC105" t="str">
            <v>ON APP</v>
          </cell>
          <cell r="AD105" t="str">
            <v>Refer to Terms and Surcharges</v>
          </cell>
        </row>
        <row r="106">
          <cell r="B106" t="str">
            <v>Cairo</v>
          </cell>
          <cell r="C106" t="str">
            <v>Egypt</v>
          </cell>
          <cell r="D106" t="str">
            <v>USD</v>
          </cell>
          <cell r="E106" t="str">
            <v>ON APP</v>
          </cell>
          <cell r="F106" t="str">
            <v>ON APP</v>
          </cell>
          <cell r="G106" t="str">
            <v>ON APP</v>
          </cell>
          <cell r="H106" t="str">
            <v>ON APP</v>
          </cell>
          <cell r="I106" t="str">
            <v>ON APP</v>
          </cell>
          <cell r="J106" t="str">
            <v>ON APP</v>
          </cell>
          <cell r="K106" t="str">
            <v>ON APP</v>
          </cell>
          <cell r="L106" t="str">
            <v>ON APP</v>
          </cell>
          <cell r="M106" t="str">
            <v>ON APP</v>
          </cell>
          <cell r="N106" t="str">
            <v>ON APP</v>
          </cell>
          <cell r="O106" t="str">
            <v>ON APP</v>
          </cell>
          <cell r="P106" t="str">
            <v>ON APP</v>
          </cell>
          <cell r="Q106" t="str">
            <v>ON APP</v>
          </cell>
          <cell r="R106" t="str">
            <v>ON APP</v>
          </cell>
          <cell r="S106" t="str">
            <v>ON APP</v>
          </cell>
          <cell r="T106" t="str">
            <v>ON APP</v>
          </cell>
          <cell r="U106" t="str">
            <v>ON APP</v>
          </cell>
          <cell r="V106" t="str">
            <v>ON APP</v>
          </cell>
          <cell r="W106" t="str">
            <v>ON APP</v>
          </cell>
          <cell r="X106" t="str">
            <v>ON APP</v>
          </cell>
          <cell r="Y106" t="str">
            <v>ON APP</v>
          </cell>
          <cell r="Z106" t="str">
            <v>ON APP</v>
          </cell>
          <cell r="AA106" t="str">
            <v>ON APP</v>
          </cell>
          <cell r="AB106" t="str">
            <v>ON APP</v>
          </cell>
          <cell r="AC106" t="str">
            <v>ON APP</v>
          </cell>
          <cell r="AD106" t="str">
            <v>Refer to Terms and Surcharges</v>
          </cell>
        </row>
        <row r="107">
          <cell r="B107" t="str">
            <v>Damietta City</v>
          </cell>
          <cell r="C107" t="str">
            <v>Egypt</v>
          </cell>
          <cell r="D107" t="str">
            <v>USD</v>
          </cell>
          <cell r="E107" t="str">
            <v>ON APP</v>
          </cell>
          <cell r="F107" t="str">
            <v>ON APP</v>
          </cell>
          <cell r="G107" t="str">
            <v>ON APP</v>
          </cell>
          <cell r="H107" t="str">
            <v>ON APP</v>
          </cell>
          <cell r="I107" t="str">
            <v>ON APP</v>
          </cell>
          <cell r="J107" t="str">
            <v>ON APP</v>
          </cell>
          <cell r="K107" t="str">
            <v>ON APP</v>
          </cell>
          <cell r="L107" t="str">
            <v>ON APP</v>
          </cell>
          <cell r="M107" t="str">
            <v>ON APP</v>
          </cell>
          <cell r="N107" t="str">
            <v>ON APP</v>
          </cell>
          <cell r="O107" t="str">
            <v>ON APP</v>
          </cell>
          <cell r="P107" t="str">
            <v>ON APP</v>
          </cell>
          <cell r="Q107" t="str">
            <v>ON APP</v>
          </cell>
          <cell r="R107" t="str">
            <v>ON APP</v>
          </cell>
          <cell r="S107" t="str">
            <v>ON APP</v>
          </cell>
          <cell r="T107" t="str">
            <v>ON APP</v>
          </cell>
          <cell r="U107" t="str">
            <v>ON APP</v>
          </cell>
          <cell r="V107" t="str">
            <v>ON APP</v>
          </cell>
          <cell r="W107" t="str">
            <v>ON APP</v>
          </cell>
          <cell r="X107" t="str">
            <v>ON APP</v>
          </cell>
          <cell r="Y107" t="str">
            <v>ON APP</v>
          </cell>
          <cell r="Z107" t="str">
            <v>ON APP</v>
          </cell>
          <cell r="AA107" t="str">
            <v>ON APP</v>
          </cell>
          <cell r="AB107" t="str">
            <v>ON APP</v>
          </cell>
          <cell r="AC107" t="str">
            <v>ON APP</v>
          </cell>
          <cell r="AD107" t="str">
            <v>Refer to Terms and Surcharges</v>
          </cell>
        </row>
        <row r="108">
          <cell r="B108" t="str">
            <v>Port Said</v>
          </cell>
          <cell r="C108" t="str">
            <v>Egypt</v>
          </cell>
          <cell r="D108" t="str">
            <v>USD</v>
          </cell>
          <cell r="E108" t="str">
            <v>ON APP</v>
          </cell>
          <cell r="F108" t="str">
            <v>ON APP</v>
          </cell>
          <cell r="G108" t="str">
            <v>ON APP</v>
          </cell>
          <cell r="H108" t="str">
            <v>ON APP</v>
          </cell>
          <cell r="I108" t="str">
            <v>ON APP</v>
          </cell>
          <cell r="J108" t="str">
            <v>ON APP</v>
          </cell>
          <cell r="K108" t="str">
            <v>ON APP</v>
          </cell>
          <cell r="L108" t="str">
            <v>ON APP</v>
          </cell>
          <cell r="M108" t="str">
            <v>ON APP</v>
          </cell>
          <cell r="N108" t="str">
            <v>ON APP</v>
          </cell>
          <cell r="O108" t="str">
            <v>ON APP</v>
          </cell>
          <cell r="P108" t="str">
            <v>ON APP</v>
          </cell>
          <cell r="Q108" t="str">
            <v>ON APP</v>
          </cell>
          <cell r="R108" t="str">
            <v>ON APP</v>
          </cell>
          <cell r="S108" t="str">
            <v>ON APP</v>
          </cell>
          <cell r="T108" t="str">
            <v>ON APP</v>
          </cell>
          <cell r="U108" t="str">
            <v>ON APP</v>
          </cell>
          <cell r="V108" t="str">
            <v>ON APP</v>
          </cell>
          <cell r="W108" t="str">
            <v>ON APP</v>
          </cell>
          <cell r="X108" t="str">
            <v>ON APP</v>
          </cell>
          <cell r="Y108" t="str">
            <v>ON APP</v>
          </cell>
          <cell r="Z108" t="str">
            <v>ON APP</v>
          </cell>
          <cell r="AA108" t="str">
            <v>ON APP</v>
          </cell>
          <cell r="AB108" t="str">
            <v>ON APP</v>
          </cell>
          <cell r="AC108" t="str">
            <v>ON APP</v>
          </cell>
          <cell r="AD108" t="str">
            <v>Refer to Terms and Surcharges</v>
          </cell>
        </row>
        <row r="109">
          <cell r="B109" t="str">
            <v>Acajutla</v>
          </cell>
          <cell r="C109" t="str">
            <v>El Salvador</v>
          </cell>
          <cell r="D109" t="str">
            <v>USD</v>
          </cell>
          <cell r="E109">
            <v>435</v>
          </cell>
          <cell r="F109">
            <v>435</v>
          </cell>
          <cell r="G109">
            <v>435</v>
          </cell>
          <cell r="H109" t="str">
            <v>BUS/CFZ</v>
          </cell>
          <cell r="I109">
            <v>70</v>
          </cell>
          <cell r="J109">
            <v>435</v>
          </cell>
          <cell r="K109">
            <v>435</v>
          </cell>
          <cell r="L109">
            <v>435</v>
          </cell>
          <cell r="M109" t="str">
            <v>BUS/CFZ</v>
          </cell>
          <cell r="N109">
            <v>72</v>
          </cell>
          <cell r="O109">
            <v>435</v>
          </cell>
          <cell r="P109">
            <v>435</v>
          </cell>
          <cell r="Q109">
            <v>435</v>
          </cell>
          <cell r="R109" t="str">
            <v>BUS/CFZ</v>
          </cell>
          <cell r="S109">
            <v>69</v>
          </cell>
          <cell r="T109">
            <v>480</v>
          </cell>
          <cell r="U109">
            <v>480</v>
          </cell>
          <cell r="V109">
            <v>480</v>
          </cell>
          <cell r="W109" t="str">
            <v>MEL/BUS/CFZ</v>
          </cell>
          <cell r="X109">
            <v>76</v>
          </cell>
          <cell r="Y109" t="str">
            <v>ON APP</v>
          </cell>
          <cell r="Z109" t="str">
            <v>ON APP</v>
          </cell>
          <cell r="AA109" t="str">
            <v>ON APP</v>
          </cell>
          <cell r="AB109" t="str">
            <v>ON APP</v>
          </cell>
          <cell r="AC109" t="str">
            <v>ON APP</v>
          </cell>
          <cell r="AD109" t="str">
            <v>Refer to Terms and Surcharges</v>
          </cell>
        </row>
        <row r="110">
          <cell r="B110" t="str">
            <v>San Salvador</v>
          </cell>
          <cell r="C110" t="str">
            <v>El Salvador</v>
          </cell>
          <cell r="D110" t="str">
            <v>USD</v>
          </cell>
          <cell r="E110">
            <v>435</v>
          </cell>
          <cell r="F110">
            <v>435</v>
          </cell>
          <cell r="G110">
            <v>435</v>
          </cell>
          <cell r="H110" t="str">
            <v>BUS/CFZ</v>
          </cell>
          <cell r="I110">
            <v>60</v>
          </cell>
          <cell r="J110">
            <v>435</v>
          </cell>
          <cell r="K110">
            <v>435</v>
          </cell>
          <cell r="L110">
            <v>435</v>
          </cell>
          <cell r="M110" t="str">
            <v>BUS/CFZ</v>
          </cell>
          <cell r="N110">
            <v>63</v>
          </cell>
          <cell r="O110">
            <v>435</v>
          </cell>
          <cell r="P110">
            <v>435</v>
          </cell>
          <cell r="Q110">
            <v>435</v>
          </cell>
          <cell r="R110" t="str">
            <v>BUS/CFZ</v>
          </cell>
          <cell r="S110">
            <v>58</v>
          </cell>
          <cell r="T110">
            <v>480</v>
          </cell>
          <cell r="U110">
            <v>480</v>
          </cell>
          <cell r="V110">
            <v>480</v>
          </cell>
          <cell r="W110" t="str">
            <v>MEL/BUS/CFZ</v>
          </cell>
          <cell r="X110">
            <v>66</v>
          </cell>
          <cell r="Y110">
            <v>560</v>
          </cell>
          <cell r="Z110">
            <v>560</v>
          </cell>
          <cell r="AA110">
            <v>560</v>
          </cell>
          <cell r="AB110" t="str">
            <v>SIN/BUS/CFZ</v>
          </cell>
          <cell r="AC110">
            <v>65</v>
          </cell>
          <cell r="AD110" t="str">
            <v>Refer to Terms and Surcharges</v>
          </cell>
        </row>
        <row r="111">
          <cell r="B111" t="str">
            <v>Tallinn</v>
          </cell>
          <cell r="C111" t="str">
            <v>Estonia</v>
          </cell>
          <cell r="D111" t="str">
            <v>USD</v>
          </cell>
          <cell r="E111">
            <v>384</v>
          </cell>
          <cell r="F111">
            <v>384</v>
          </cell>
          <cell r="G111">
            <v>384</v>
          </cell>
          <cell r="H111" t="str">
            <v>SIN/RTM</v>
          </cell>
          <cell r="I111">
            <v>60</v>
          </cell>
          <cell r="J111">
            <v>384</v>
          </cell>
          <cell r="K111">
            <v>384</v>
          </cell>
          <cell r="L111">
            <v>384</v>
          </cell>
          <cell r="M111" t="str">
            <v>SIN/RTM</v>
          </cell>
          <cell r="N111">
            <v>63</v>
          </cell>
          <cell r="O111">
            <v>384</v>
          </cell>
          <cell r="P111">
            <v>384</v>
          </cell>
          <cell r="Q111">
            <v>384</v>
          </cell>
          <cell r="R111" t="str">
            <v>SIN/RTM</v>
          </cell>
          <cell r="S111">
            <v>61</v>
          </cell>
          <cell r="T111">
            <v>394</v>
          </cell>
          <cell r="U111">
            <v>394</v>
          </cell>
          <cell r="V111">
            <v>394</v>
          </cell>
          <cell r="W111" t="str">
            <v>SIN/RTM</v>
          </cell>
          <cell r="X111">
            <v>61</v>
          </cell>
          <cell r="Y111">
            <v>394</v>
          </cell>
          <cell r="Z111">
            <v>394</v>
          </cell>
          <cell r="AA111">
            <v>394</v>
          </cell>
          <cell r="AB111" t="str">
            <v>SIN/RTM</v>
          </cell>
          <cell r="AC111">
            <v>61</v>
          </cell>
          <cell r="AD111" t="str">
            <v>Refer to Terms and Surcharges</v>
          </cell>
        </row>
        <row r="112">
          <cell r="B112" t="str">
            <v>Lautoka</v>
          </cell>
          <cell r="C112" t="str">
            <v>Fiji</v>
          </cell>
          <cell r="D112" t="str">
            <v>AUD</v>
          </cell>
          <cell r="E112">
            <v>135</v>
          </cell>
          <cell r="F112">
            <v>135</v>
          </cell>
          <cell r="G112">
            <v>135</v>
          </cell>
          <cell r="H112" t="str">
            <v>DIRECT</v>
          </cell>
          <cell r="I112">
            <v>17</v>
          </cell>
          <cell r="J112">
            <v>135</v>
          </cell>
          <cell r="K112">
            <v>135</v>
          </cell>
          <cell r="L112">
            <v>135</v>
          </cell>
          <cell r="M112" t="str">
            <v>DIRECT</v>
          </cell>
          <cell r="N112">
            <v>20</v>
          </cell>
          <cell r="O112">
            <v>135</v>
          </cell>
          <cell r="P112">
            <v>135</v>
          </cell>
          <cell r="Q112">
            <v>135</v>
          </cell>
          <cell r="R112" t="str">
            <v>DIRECT</v>
          </cell>
          <cell r="S112">
            <v>15</v>
          </cell>
          <cell r="T112">
            <v>180</v>
          </cell>
          <cell r="U112">
            <v>180</v>
          </cell>
          <cell r="V112">
            <v>180</v>
          </cell>
          <cell r="W112" t="str">
            <v>MEL/DIRECT</v>
          </cell>
          <cell r="X112" t="str">
            <v>ON APP</v>
          </cell>
          <cell r="Y112" t="str">
            <v>ON APP</v>
          </cell>
          <cell r="Z112" t="str">
            <v>ON APP</v>
          </cell>
          <cell r="AA112" t="str">
            <v>ON APP</v>
          </cell>
          <cell r="AB112" t="str">
            <v>ON APP</v>
          </cell>
          <cell r="AC112" t="str">
            <v>ON APP</v>
          </cell>
          <cell r="AD112" t="str">
            <v>Refer to Terms and Surcharges</v>
          </cell>
        </row>
        <row r="113">
          <cell r="B113" t="str">
            <v>Suva</v>
          </cell>
          <cell r="C113" t="str">
            <v>Fiji</v>
          </cell>
          <cell r="D113" t="str">
            <v>AUD</v>
          </cell>
          <cell r="E113">
            <v>135</v>
          </cell>
          <cell r="F113">
            <v>135</v>
          </cell>
          <cell r="G113">
            <v>135</v>
          </cell>
          <cell r="H113" t="str">
            <v>DIRECT</v>
          </cell>
          <cell r="I113">
            <v>9</v>
          </cell>
          <cell r="J113">
            <v>135</v>
          </cell>
          <cell r="K113">
            <v>135</v>
          </cell>
          <cell r="L113">
            <v>135</v>
          </cell>
          <cell r="M113" t="str">
            <v>DIRECT</v>
          </cell>
          <cell r="N113">
            <v>14</v>
          </cell>
          <cell r="O113">
            <v>135</v>
          </cell>
          <cell r="P113">
            <v>135</v>
          </cell>
          <cell r="Q113">
            <v>135</v>
          </cell>
          <cell r="R113" t="str">
            <v>DIRECT</v>
          </cell>
          <cell r="S113">
            <v>11</v>
          </cell>
          <cell r="T113">
            <v>180</v>
          </cell>
          <cell r="U113">
            <v>180</v>
          </cell>
          <cell r="V113">
            <v>180</v>
          </cell>
          <cell r="W113" t="str">
            <v>MEL/DIRECT</v>
          </cell>
          <cell r="X113" t="str">
            <v>ON APP</v>
          </cell>
          <cell r="Y113" t="str">
            <v>ON APP</v>
          </cell>
          <cell r="Z113" t="str">
            <v>ON APP</v>
          </cell>
          <cell r="AA113" t="str">
            <v>ON APP</v>
          </cell>
          <cell r="AB113" t="str">
            <v>ON APP</v>
          </cell>
          <cell r="AC113" t="str">
            <v>ON APP</v>
          </cell>
          <cell r="AD113" t="str">
            <v>Refer to Terms and Surcharges</v>
          </cell>
        </row>
        <row r="114">
          <cell r="B114" t="str">
            <v>Hamina</v>
          </cell>
          <cell r="C114" t="str">
            <v>Finland</v>
          </cell>
          <cell r="D114" t="str">
            <v>USD</v>
          </cell>
          <cell r="E114" t="str">
            <v>ON APP</v>
          </cell>
          <cell r="F114" t="str">
            <v>ON APP</v>
          </cell>
          <cell r="G114" t="str">
            <v>ON APP</v>
          </cell>
          <cell r="H114" t="str">
            <v>ON APP</v>
          </cell>
          <cell r="I114" t="str">
            <v>ON APP</v>
          </cell>
          <cell r="J114" t="str">
            <v>ON APP</v>
          </cell>
          <cell r="K114" t="str">
            <v>ON APP</v>
          </cell>
          <cell r="L114" t="str">
            <v>ON APP</v>
          </cell>
          <cell r="M114" t="str">
            <v>ON APP</v>
          </cell>
          <cell r="N114" t="str">
            <v>ON APP</v>
          </cell>
          <cell r="O114" t="str">
            <v>ON APP</v>
          </cell>
          <cell r="P114" t="str">
            <v>ON APP</v>
          </cell>
          <cell r="Q114" t="str">
            <v>ON APP</v>
          </cell>
          <cell r="R114" t="str">
            <v>ON APP</v>
          </cell>
          <cell r="S114" t="str">
            <v>ON APP</v>
          </cell>
          <cell r="T114" t="str">
            <v>ON APP</v>
          </cell>
          <cell r="U114" t="str">
            <v>ON APP</v>
          </cell>
          <cell r="V114" t="str">
            <v>ON APP</v>
          </cell>
          <cell r="W114" t="str">
            <v>ON APP</v>
          </cell>
          <cell r="X114" t="str">
            <v>ON APP</v>
          </cell>
          <cell r="Y114" t="str">
            <v>ON APP</v>
          </cell>
          <cell r="Z114" t="str">
            <v>ON APP</v>
          </cell>
          <cell r="AA114" t="str">
            <v>ON APP</v>
          </cell>
          <cell r="AB114" t="str">
            <v>ON APP</v>
          </cell>
          <cell r="AC114" t="str">
            <v>ON APP</v>
          </cell>
          <cell r="AD114" t="str">
            <v>Refer to Terms and Surcharges</v>
          </cell>
        </row>
        <row r="115">
          <cell r="B115" t="str">
            <v>Helsinki</v>
          </cell>
          <cell r="C115" t="str">
            <v>Finland</v>
          </cell>
          <cell r="D115" t="str">
            <v>USD</v>
          </cell>
          <cell r="E115">
            <v>335</v>
          </cell>
          <cell r="F115">
            <v>335</v>
          </cell>
          <cell r="G115">
            <v>335</v>
          </cell>
          <cell r="H115" t="str">
            <v>SIN/AAR</v>
          </cell>
          <cell r="I115">
            <v>50</v>
          </cell>
          <cell r="J115">
            <v>335</v>
          </cell>
          <cell r="K115">
            <v>335</v>
          </cell>
          <cell r="L115">
            <v>335</v>
          </cell>
          <cell r="M115" t="str">
            <v>SIN/AAR</v>
          </cell>
          <cell r="N115">
            <v>49</v>
          </cell>
          <cell r="O115">
            <v>335</v>
          </cell>
          <cell r="P115">
            <v>320</v>
          </cell>
          <cell r="Q115">
            <v>320</v>
          </cell>
          <cell r="R115" t="str">
            <v>SIN/AAR</v>
          </cell>
          <cell r="S115">
            <v>47</v>
          </cell>
          <cell r="T115">
            <v>345</v>
          </cell>
          <cell r="U115">
            <v>345</v>
          </cell>
          <cell r="V115">
            <v>345</v>
          </cell>
          <cell r="W115" t="str">
            <v>SIN/AAR</v>
          </cell>
          <cell r="X115">
            <v>47</v>
          </cell>
          <cell r="Y115">
            <v>345</v>
          </cell>
          <cell r="Z115">
            <v>330</v>
          </cell>
          <cell r="AA115">
            <v>330</v>
          </cell>
          <cell r="AB115" t="str">
            <v>SIN/AAR</v>
          </cell>
          <cell r="AC115">
            <v>47</v>
          </cell>
          <cell r="AD115" t="str">
            <v>Refer to Terms and Surcharges</v>
          </cell>
        </row>
        <row r="116">
          <cell r="B116" t="str">
            <v>Lahti</v>
          </cell>
          <cell r="C116" t="str">
            <v>Finland</v>
          </cell>
          <cell r="D116" t="str">
            <v>USD</v>
          </cell>
          <cell r="E116">
            <v>367</v>
          </cell>
          <cell r="F116">
            <v>367</v>
          </cell>
          <cell r="G116">
            <v>367</v>
          </cell>
          <cell r="H116" t="str">
            <v>SIN/AAR</v>
          </cell>
          <cell r="I116">
            <v>53</v>
          </cell>
          <cell r="J116">
            <v>367</v>
          </cell>
          <cell r="K116">
            <v>367</v>
          </cell>
          <cell r="L116">
            <v>367</v>
          </cell>
          <cell r="M116" t="str">
            <v>SIN/AAR</v>
          </cell>
          <cell r="N116">
            <v>52</v>
          </cell>
          <cell r="O116">
            <v>367</v>
          </cell>
          <cell r="P116">
            <v>367</v>
          </cell>
          <cell r="Q116">
            <v>367</v>
          </cell>
          <cell r="R116" t="str">
            <v>SIN/AAR</v>
          </cell>
          <cell r="S116">
            <v>50</v>
          </cell>
          <cell r="T116">
            <v>377</v>
          </cell>
          <cell r="U116">
            <v>377</v>
          </cell>
          <cell r="V116">
            <v>377</v>
          </cell>
          <cell r="W116" t="str">
            <v>SIN/AAR</v>
          </cell>
          <cell r="X116">
            <v>50</v>
          </cell>
          <cell r="Y116">
            <v>377</v>
          </cell>
          <cell r="Z116">
            <v>377</v>
          </cell>
          <cell r="AA116">
            <v>377</v>
          </cell>
          <cell r="AB116" t="str">
            <v>SIN/AAR</v>
          </cell>
          <cell r="AC116">
            <v>50</v>
          </cell>
          <cell r="AD116" t="str">
            <v>Refer to Terms and Surcharges</v>
          </cell>
        </row>
        <row r="117">
          <cell r="B117" t="str">
            <v>Tampere</v>
          </cell>
          <cell r="C117" t="str">
            <v>Finland</v>
          </cell>
          <cell r="D117" t="str">
            <v>USD</v>
          </cell>
          <cell r="E117">
            <v>376</v>
          </cell>
          <cell r="F117">
            <v>376</v>
          </cell>
          <cell r="G117">
            <v>376</v>
          </cell>
          <cell r="H117" t="str">
            <v>SIN/AAR</v>
          </cell>
          <cell r="I117">
            <v>53</v>
          </cell>
          <cell r="J117">
            <v>376</v>
          </cell>
          <cell r="K117">
            <v>376</v>
          </cell>
          <cell r="L117">
            <v>376</v>
          </cell>
          <cell r="M117" t="str">
            <v>SIN/AAR</v>
          </cell>
          <cell r="N117">
            <v>52</v>
          </cell>
          <cell r="O117">
            <v>376</v>
          </cell>
          <cell r="P117">
            <v>376</v>
          </cell>
          <cell r="Q117">
            <v>376</v>
          </cell>
          <cell r="R117" t="str">
            <v>SIN/AAR</v>
          </cell>
          <cell r="S117">
            <v>50</v>
          </cell>
          <cell r="T117">
            <v>386</v>
          </cell>
          <cell r="U117">
            <v>386</v>
          </cell>
          <cell r="V117">
            <v>386</v>
          </cell>
          <cell r="W117" t="str">
            <v>SIN/AAR</v>
          </cell>
          <cell r="X117">
            <v>50</v>
          </cell>
          <cell r="Y117">
            <v>386</v>
          </cell>
          <cell r="Z117">
            <v>386</v>
          </cell>
          <cell r="AA117">
            <v>386</v>
          </cell>
          <cell r="AB117" t="str">
            <v>SIN/AAR</v>
          </cell>
          <cell r="AC117">
            <v>50</v>
          </cell>
          <cell r="AD117" t="str">
            <v>Refer to Terms and Surcharges</v>
          </cell>
        </row>
        <row r="118">
          <cell r="B118" t="str">
            <v>Turku</v>
          </cell>
          <cell r="C118" t="str">
            <v>Finland</v>
          </cell>
          <cell r="D118" t="str">
            <v>USD</v>
          </cell>
          <cell r="E118">
            <v>376</v>
          </cell>
          <cell r="F118">
            <v>376</v>
          </cell>
          <cell r="G118">
            <v>752</v>
          </cell>
          <cell r="H118" t="str">
            <v>SIN/AAR</v>
          </cell>
          <cell r="I118">
            <v>53</v>
          </cell>
          <cell r="J118">
            <v>376</v>
          </cell>
          <cell r="K118">
            <v>376</v>
          </cell>
          <cell r="L118">
            <v>752</v>
          </cell>
          <cell r="M118" t="str">
            <v>SIN/AAR</v>
          </cell>
          <cell r="N118">
            <v>52</v>
          </cell>
          <cell r="O118">
            <v>376</v>
          </cell>
          <cell r="P118">
            <v>376</v>
          </cell>
          <cell r="Q118">
            <v>752</v>
          </cell>
          <cell r="R118" t="str">
            <v>SIN/AAR</v>
          </cell>
          <cell r="S118">
            <v>50</v>
          </cell>
          <cell r="T118">
            <v>386</v>
          </cell>
          <cell r="U118">
            <v>386</v>
          </cell>
          <cell r="V118">
            <v>762</v>
          </cell>
          <cell r="W118" t="str">
            <v>SIN/AAR</v>
          </cell>
          <cell r="X118">
            <v>50</v>
          </cell>
          <cell r="Y118">
            <v>386</v>
          </cell>
          <cell r="Z118">
            <v>386</v>
          </cell>
          <cell r="AA118">
            <v>762</v>
          </cell>
          <cell r="AB118" t="str">
            <v>SIN/AAR</v>
          </cell>
          <cell r="AC118">
            <v>50</v>
          </cell>
          <cell r="AD118" t="str">
            <v>Refer to Terms and Surcharges</v>
          </cell>
        </row>
        <row r="119">
          <cell r="B119" t="str">
            <v>Bordeaux</v>
          </cell>
          <cell r="C119" t="str">
            <v>France</v>
          </cell>
          <cell r="D119" t="str">
            <v>USD</v>
          </cell>
          <cell r="E119">
            <v>405</v>
          </cell>
          <cell r="F119">
            <v>405</v>
          </cell>
          <cell r="G119">
            <v>405</v>
          </cell>
          <cell r="H119" t="str">
            <v>SIN/LEH</v>
          </cell>
          <cell r="I119">
            <v>53</v>
          </cell>
          <cell r="J119">
            <v>405</v>
          </cell>
          <cell r="K119">
            <v>395</v>
          </cell>
          <cell r="L119">
            <v>395</v>
          </cell>
          <cell r="M119" t="str">
            <v>SIN/LEH</v>
          </cell>
          <cell r="N119">
            <v>56</v>
          </cell>
          <cell r="O119">
            <v>405</v>
          </cell>
          <cell r="P119">
            <v>405</v>
          </cell>
          <cell r="Q119">
            <v>405</v>
          </cell>
          <cell r="R119" t="str">
            <v>SIN/LEH</v>
          </cell>
          <cell r="S119">
            <v>54</v>
          </cell>
          <cell r="T119">
            <v>415</v>
          </cell>
          <cell r="U119">
            <v>415</v>
          </cell>
          <cell r="V119">
            <v>415</v>
          </cell>
          <cell r="W119" t="str">
            <v>SIN/LEH</v>
          </cell>
          <cell r="X119">
            <v>54</v>
          </cell>
          <cell r="Y119">
            <v>415</v>
          </cell>
          <cell r="Z119">
            <v>415</v>
          </cell>
          <cell r="AA119">
            <v>415</v>
          </cell>
          <cell r="AB119" t="str">
            <v>SIN/LEH</v>
          </cell>
          <cell r="AC119">
            <v>54</v>
          </cell>
          <cell r="AD119" t="str">
            <v>Refer to Terms and Surcharges</v>
          </cell>
        </row>
        <row r="120">
          <cell r="B120" t="str">
            <v>Dijon</v>
          </cell>
          <cell r="C120" t="str">
            <v>France</v>
          </cell>
          <cell r="D120" t="str">
            <v>USD</v>
          </cell>
          <cell r="E120">
            <v>405</v>
          </cell>
          <cell r="F120">
            <v>405</v>
          </cell>
          <cell r="G120">
            <v>405</v>
          </cell>
          <cell r="H120" t="str">
            <v>SIN/LEH</v>
          </cell>
          <cell r="I120">
            <v>53</v>
          </cell>
          <cell r="J120">
            <v>405</v>
          </cell>
          <cell r="K120">
            <v>405</v>
          </cell>
          <cell r="L120">
            <v>405</v>
          </cell>
          <cell r="M120" t="str">
            <v>SIN/LEH</v>
          </cell>
          <cell r="N120">
            <v>56</v>
          </cell>
          <cell r="O120">
            <v>405</v>
          </cell>
          <cell r="P120">
            <v>405</v>
          </cell>
          <cell r="Q120">
            <v>405</v>
          </cell>
          <cell r="R120" t="str">
            <v>SIN/LEH</v>
          </cell>
          <cell r="S120">
            <v>54</v>
          </cell>
          <cell r="T120">
            <v>415</v>
          </cell>
          <cell r="U120">
            <v>415</v>
          </cell>
          <cell r="V120">
            <v>415</v>
          </cell>
          <cell r="W120" t="str">
            <v>SIN/LEH</v>
          </cell>
          <cell r="X120">
            <v>54</v>
          </cell>
          <cell r="Y120">
            <v>415</v>
          </cell>
          <cell r="Z120">
            <v>415</v>
          </cell>
          <cell r="AA120">
            <v>415</v>
          </cell>
          <cell r="AB120" t="str">
            <v>SIN/LEH</v>
          </cell>
          <cell r="AC120">
            <v>54</v>
          </cell>
          <cell r="AD120" t="str">
            <v>Refer to Terms and Surcharges</v>
          </cell>
        </row>
        <row r="121">
          <cell r="B121" t="str">
            <v>Fos</v>
          </cell>
          <cell r="C121" t="str">
            <v>France</v>
          </cell>
          <cell r="D121" t="str">
            <v>USD</v>
          </cell>
          <cell r="E121">
            <v>254</v>
          </cell>
          <cell r="F121">
            <v>254</v>
          </cell>
          <cell r="G121">
            <v>254</v>
          </cell>
          <cell r="H121" t="str">
            <v>SIN</v>
          </cell>
          <cell r="I121">
            <v>45</v>
          </cell>
          <cell r="J121">
            <v>254</v>
          </cell>
          <cell r="K121">
            <v>254</v>
          </cell>
          <cell r="L121">
            <v>254</v>
          </cell>
          <cell r="M121" t="str">
            <v>SIN</v>
          </cell>
          <cell r="N121">
            <v>44</v>
          </cell>
          <cell r="O121">
            <v>254</v>
          </cell>
          <cell r="P121">
            <v>254</v>
          </cell>
          <cell r="Q121">
            <v>254</v>
          </cell>
          <cell r="R121" t="str">
            <v>SIN</v>
          </cell>
          <cell r="S121">
            <v>42</v>
          </cell>
          <cell r="T121">
            <v>264</v>
          </cell>
          <cell r="U121">
            <v>264</v>
          </cell>
          <cell r="V121">
            <v>264</v>
          </cell>
          <cell r="W121" t="str">
            <v>SIN</v>
          </cell>
          <cell r="X121">
            <v>42</v>
          </cell>
          <cell r="Y121">
            <v>264</v>
          </cell>
          <cell r="Z121">
            <v>264</v>
          </cell>
          <cell r="AA121">
            <v>264</v>
          </cell>
          <cell r="AB121" t="str">
            <v>SIN</v>
          </cell>
          <cell r="AC121">
            <v>42</v>
          </cell>
          <cell r="AD121" t="str">
            <v>Refer to Terms and Surcharges</v>
          </cell>
        </row>
        <row r="122">
          <cell r="B122" t="str">
            <v>Le Havre</v>
          </cell>
          <cell r="C122" t="str">
            <v>France</v>
          </cell>
          <cell r="D122" t="str">
            <v>USD</v>
          </cell>
          <cell r="E122">
            <v>260</v>
          </cell>
          <cell r="F122">
            <v>260</v>
          </cell>
          <cell r="G122">
            <v>260</v>
          </cell>
          <cell r="H122" t="str">
            <v>SIN</v>
          </cell>
          <cell r="I122">
            <v>45</v>
          </cell>
          <cell r="J122">
            <v>260</v>
          </cell>
          <cell r="K122">
            <v>260</v>
          </cell>
          <cell r="L122">
            <v>260</v>
          </cell>
          <cell r="M122" t="str">
            <v>SIN</v>
          </cell>
          <cell r="N122">
            <v>44</v>
          </cell>
          <cell r="O122">
            <v>260</v>
          </cell>
          <cell r="P122">
            <v>260</v>
          </cell>
          <cell r="Q122">
            <v>260</v>
          </cell>
          <cell r="R122" t="str">
            <v>SIN</v>
          </cell>
          <cell r="S122">
            <v>42</v>
          </cell>
          <cell r="T122">
            <v>270</v>
          </cell>
          <cell r="U122">
            <v>270</v>
          </cell>
          <cell r="V122">
            <v>270</v>
          </cell>
          <cell r="W122" t="str">
            <v>SIN</v>
          </cell>
          <cell r="X122">
            <v>42</v>
          </cell>
          <cell r="Y122">
            <v>270</v>
          </cell>
          <cell r="Z122">
            <v>270</v>
          </cell>
          <cell r="AA122">
            <v>270</v>
          </cell>
          <cell r="AB122" t="str">
            <v>SIN</v>
          </cell>
          <cell r="AC122">
            <v>42</v>
          </cell>
          <cell r="AD122" t="str">
            <v>Refer to Terms and Surcharges</v>
          </cell>
        </row>
        <row r="123">
          <cell r="B123" t="str">
            <v>Lille</v>
          </cell>
          <cell r="C123" t="str">
            <v>France</v>
          </cell>
          <cell r="D123" t="str">
            <v>USD</v>
          </cell>
          <cell r="E123" t="str">
            <v>ON APP</v>
          </cell>
          <cell r="F123" t="str">
            <v>ON APP</v>
          </cell>
          <cell r="G123" t="str">
            <v>ON APP</v>
          </cell>
          <cell r="H123" t="str">
            <v>ON APP</v>
          </cell>
          <cell r="I123" t="str">
            <v>ON APP</v>
          </cell>
          <cell r="J123" t="str">
            <v>ON APP</v>
          </cell>
          <cell r="K123" t="str">
            <v>ON APP</v>
          </cell>
          <cell r="L123" t="str">
            <v>ON APP</v>
          </cell>
          <cell r="M123" t="str">
            <v>ON APP</v>
          </cell>
          <cell r="N123" t="str">
            <v>ON APP</v>
          </cell>
          <cell r="O123" t="str">
            <v>ON APP</v>
          </cell>
          <cell r="P123" t="str">
            <v>ON APP</v>
          </cell>
          <cell r="Q123" t="str">
            <v>ON APP</v>
          </cell>
          <cell r="R123" t="str">
            <v>ON APP</v>
          </cell>
          <cell r="S123" t="str">
            <v>ON APP</v>
          </cell>
          <cell r="T123" t="str">
            <v>ON APP</v>
          </cell>
          <cell r="U123" t="str">
            <v>ON APP</v>
          </cell>
          <cell r="V123" t="str">
            <v>ON APP</v>
          </cell>
          <cell r="W123" t="str">
            <v>ON APP</v>
          </cell>
          <cell r="X123" t="str">
            <v>ON APP</v>
          </cell>
          <cell r="Y123" t="str">
            <v>ON APP</v>
          </cell>
          <cell r="Z123" t="str">
            <v>ON APP</v>
          </cell>
          <cell r="AA123" t="str">
            <v>ON APP</v>
          </cell>
          <cell r="AB123" t="str">
            <v>ON APP</v>
          </cell>
          <cell r="AC123" t="str">
            <v>ON APP</v>
          </cell>
          <cell r="AD123" t="str">
            <v>Refer to Terms and Surcharges</v>
          </cell>
        </row>
        <row r="124">
          <cell r="B124" t="str">
            <v>Lyon</v>
          </cell>
          <cell r="C124" t="str">
            <v>France</v>
          </cell>
          <cell r="D124" t="str">
            <v>USD</v>
          </cell>
          <cell r="E124" t="str">
            <v>ON APP</v>
          </cell>
          <cell r="F124" t="str">
            <v>ON APP</v>
          </cell>
          <cell r="G124" t="str">
            <v>ON APP</v>
          </cell>
          <cell r="H124" t="str">
            <v>ON APP</v>
          </cell>
          <cell r="I124" t="str">
            <v>ON APP</v>
          </cell>
          <cell r="J124" t="str">
            <v>ON APP</v>
          </cell>
          <cell r="K124" t="str">
            <v>ON APP</v>
          </cell>
          <cell r="L124" t="str">
            <v>ON APP</v>
          </cell>
          <cell r="M124" t="str">
            <v>ON APP</v>
          </cell>
          <cell r="N124" t="str">
            <v>ON APP</v>
          </cell>
          <cell r="O124" t="str">
            <v>ON APP</v>
          </cell>
          <cell r="P124" t="str">
            <v>ON APP</v>
          </cell>
          <cell r="Q124" t="str">
            <v>ON APP</v>
          </cell>
          <cell r="R124" t="str">
            <v>ON APP</v>
          </cell>
          <cell r="S124" t="str">
            <v>ON APP</v>
          </cell>
          <cell r="T124" t="str">
            <v>ON APP</v>
          </cell>
          <cell r="U124" t="str">
            <v>ON APP</v>
          </cell>
          <cell r="V124" t="str">
            <v>ON APP</v>
          </cell>
          <cell r="W124" t="str">
            <v>ON APP</v>
          </cell>
          <cell r="X124" t="str">
            <v>ON APP</v>
          </cell>
          <cell r="Y124" t="str">
            <v>ON APP</v>
          </cell>
          <cell r="Z124" t="str">
            <v>ON APP</v>
          </cell>
          <cell r="AA124" t="str">
            <v>ON APP</v>
          </cell>
          <cell r="AB124" t="str">
            <v>ON APP</v>
          </cell>
          <cell r="AC124" t="str">
            <v>ON APP</v>
          </cell>
          <cell r="AD124" t="str">
            <v>Refer to Terms and Surcharges</v>
          </cell>
        </row>
        <row r="125">
          <cell r="B125" t="str">
            <v>Marseille</v>
          </cell>
          <cell r="C125" t="str">
            <v>France</v>
          </cell>
          <cell r="D125" t="str">
            <v>USD</v>
          </cell>
          <cell r="E125">
            <v>260</v>
          </cell>
          <cell r="F125">
            <v>260</v>
          </cell>
          <cell r="G125">
            <v>260</v>
          </cell>
          <cell r="H125" t="str">
            <v>SIN</v>
          </cell>
          <cell r="I125">
            <v>45</v>
          </cell>
          <cell r="J125">
            <v>260</v>
          </cell>
          <cell r="K125">
            <v>260</v>
          </cell>
          <cell r="L125">
            <v>260</v>
          </cell>
          <cell r="M125" t="str">
            <v>SIN</v>
          </cell>
          <cell r="N125">
            <v>44</v>
          </cell>
          <cell r="O125">
            <v>260</v>
          </cell>
          <cell r="P125">
            <v>260</v>
          </cell>
          <cell r="Q125">
            <v>260</v>
          </cell>
          <cell r="R125" t="str">
            <v>SIN</v>
          </cell>
          <cell r="S125">
            <v>42</v>
          </cell>
          <cell r="T125">
            <v>270</v>
          </cell>
          <cell r="U125">
            <v>270</v>
          </cell>
          <cell r="V125">
            <v>270</v>
          </cell>
          <cell r="W125" t="str">
            <v>SIN</v>
          </cell>
          <cell r="X125">
            <v>42</v>
          </cell>
          <cell r="Y125">
            <v>270</v>
          </cell>
          <cell r="Z125">
            <v>270</v>
          </cell>
          <cell r="AA125">
            <v>270</v>
          </cell>
          <cell r="AB125" t="str">
            <v>SIN</v>
          </cell>
          <cell r="AC125">
            <v>42</v>
          </cell>
          <cell r="AD125" t="str">
            <v>Refer to Terms and Surcharges</v>
          </cell>
        </row>
        <row r="126">
          <cell r="B126" t="str">
            <v>Paris</v>
          </cell>
          <cell r="C126" t="str">
            <v>France</v>
          </cell>
          <cell r="D126" t="str">
            <v>USD</v>
          </cell>
          <cell r="E126">
            <v>379</v>
          </cell>
          <cell r="F126">
            <v>379</v>
          </cell>
          <cell r="G126">
            <v>379</v>
          </cell>
          <cell r="H126" t="str">
            <v>SIN/LEH</v>
          </cell>
          <cell r="I126">
            <v>53</v>
          </cell>
          <cell r="J126">
            <v>379</v>
          </cell>
          <cell r="K126">
            <v>379</v>
          </cell>
          <cell r="L126">
            <v>379</v>
          </cell>
          <cell r="M126" t="str">
            <v>SIN/LEH</v>
          </cell>
          <cell r="N126">
            <v>56</v>
          </cell>
          <cell r="O126">
            <v>379</v>
          </cell>
          <cell r="P126">
            <v>379</v>
          </cell>
          <cell r="Q126">
            <v>379</v>
          </cell>
          <cell r="R126" t="str">
            <v>SIN/LEH</v>
          </cell>
          <cell r="S126">
            <v>54</v>
          </cell>
          <cell r="T126">
            <v>389</v>
          </cell>
          <cell r="U126">
            <v>389</v>
          </cell>
          <cell r="V126">
            <v>389</v>
          </cell>
          <cell r="W126" t="str">
            <v>SIN/LEH</v>
          </cell>
          <cell r="X126">
            <v>54</v>
          </cell>
          <cell r="Y126">
            <v>389</v>
          </cell>
          <cell r="Z126">
            <v>389</v>
          </cell>
          <cell r="AA126">
            <v>389</v>
          </cell>
          <cell r="AB126" t="str">
            <v>SIN/LEH</v>
          </cell>
          <cell r="AC126">
            <v>54</v>
          </cell>
          <cell r="AD126" t="str">
            <v>Refer to Terms and Surcharges</v>
          </cell>
        </row>
        <row r="127">
          <cell r="B127" t="str">
            <v>Strasbourg</v>
          </cell>
          <cell r="C127" t="str">
            <v>France</v>
          </cell>
          <cell r="D127" t="str">
            <v>USD</v>
          </cell>
          <cell r="E127">
            <v>412</v>
          </cell>
          <cell r="F127">
            <v>412</v>
          </cell>
          <cell r="G127">
            <v>412</v>
          </cell>
          <cell r="H127" t="str">
            <v>SIN/LEH</v>
          </cell>
          <cell r="I127">
            <v>53</v>
          </cell>
          <cell r="J127">
            <v>412</v>
          </cell>
          <cell r="K127">
            <v>412</v>
          </cell>
          <cell r="L127">
            <v>412</v>
          </cell>
          <cell r="M127" t="str">
            <v>SIN/LEH</v>
          </cell>
          <cell r="N127">
            <v>56</v>
          </cell>
          <cell r="O127">
            <v>412</v>
          </cell>
          <cell r="P127">
            <v>412</v>
          </cell>
          <cell r="Q127">
            <v>412</v>
          </cell>
          <cell r="R127" t="str">
            <v>SIN/LEH</v>
          </cell>
          <cell r="S127">
            <v>54</v>
          </cell>
          <cell r="T127">
            <v>422</v>
          </cell>
          <cell r="U127">
            <v>422</v>
          </cell>
          <cell r="V127">
            <v>422</v>
          </cell>
          <cell r="W127" t="str">
            <v>SIN/LEH</v>
          </cell>
          <cell r="X127">
            <v>54</v>
          </cell>
          <cell r="Y127">
            <v>422</v>
          </cell>
          <cell r="Z127">
            <v>422</v>
          </cell>
          <cell r="AA127">
            <v>422</v>
          </cell>
          <cell r="AB127" t="str">
            <v>SIN/LEH</v>
          </cell>
          <cell r="AC127">
            <v>54</v>
          </cell>
          <cell r="AD127" t="str">
            <v>Refer to Terms and Surcharges</v>
          </cell>
        </row>
        <row r="128">
          <cell r="B128" t="str">
            <v>Banjul</v>
          </cell>
          <cell r="C128" t="str">
            <v>Gambia</v>
          </cell>
          <cell r="D128" t="str">
            <v>USD</v>
          </cell>
          <cell r="E128" t="str">
            <v>ON APP</v>
          </cell>
          <cell r="F128" t="str">
            <v>ON APP</v>
          </cell>
          <cell r="G128" t="str">
            <v>ON APP</v>
          </cell>
          <cell r="H128" t="str">
            <v>ON APP</v>
          </cell>
          <cell r="I128" t="str">
            <v>ON APP</v>
          </cell>
          <cell r="J128" t="str">
            <v>ON APP</v>
          </cell>
          <cell r="K128" t="str">
            <v>ON APP</v>
          </cell>
          <cell r="L128" t="str">
            <v>ON APP</v>
          </cell>
          <cell r="M128" t="str">
            <v>ON APP</v>
          </cell>
          <cell r="N128" t="str">
            <v>ON APP</v>
          </cell>
          <cell r="O128" t="str">
            <v>ON APP</v>
          </cell>
          <cell r="P128" t="str">
            <v>ON APP</v>
          </cell>
          <cell r="Q128" t="str">
            <v>ON APP</v>
          </cell>
          <cell r="R128" t="str">
            <v>ON APP</v>
          </cell>
          <cell r="S128" t="str">
            <v>ON APP</v>
          </cell>
          <cell r="T128" t="str">
            <v>ON APP</v>
          </cell>
          <cell r="U128" t="str">
            <v>ON APP</v>
          </cell>
          <cell r="V128" t="str">
            <v>ON APP</v>
          </cell>
          <cell r="W128" t="str">
            <v>ON APP</v>
          </cell>
          <cell r="X128" t="str">
            <v>ON APP</v>
          </cell>
          <cell r="Y128" t="str">
            <v>ON APP</v>
          </cell>
          <cell r="Z128" t="str">
            <v>ON APP</v>
          </cell>
          <cell r="AA128" t="str">
            <v>ON APP</v>
          </cell>
          <cell r="AB128" t="str">
            <v>ON APP</v>
          </cell>
          <cell r="AC128" t="str">
            <v>ON APP</v>
          </cell>
          <cell r="AD128" t="str">
            <v>Refer to Terms and Surcharges</v>
          </cell>
        </row>
        <row r="129">
          <cell r="B129" t="str">
            <v>Berlin</v>
          </cell>
          <cell r="C129" t="str">
            <v>Germany</v>
          </cell>
          <cell r="D129" t="str">
            <v>USD</v>
          </cell>
          <cell r="E129" t="str">
            <v>ON APP</v>
          </cell>
          <cell r="F129" t="str">
            <v>ON APP</v>
          </cell>
          <cell r="G129" t="str">
            <v>ON APP</v>
          </cell>
          <cell r="H129" t="str">
            <v>ON APP</v>
          </cell>
          <cell r="I129" t="str">
            <v>ON APP</v>
          </cell>
          <cell r="J129" t="str">
            <v>ON APP</v>
          </cell>
          <cell r="K129" t="str">
            <v>ON APP</v>
          </cell>
          <cell r="L129" t="str">
            <v>ON APP</v>
          </cell>
          <cell r="M129" t="str">
            <v>ON APP</v>
          </cell>
          <cell r="N129" t="str">
            <v>ON APP</v>
          </cell>
          <cell r="O129" t="str">
            <v>ON APP</v>
          </cell>
          <cell r="P129" t="str">
            <v>ON APP</v>
          </cell>
          <cell r="Q129" t="str">
            <v>ON APP</v>
          </cell>
          <cell r="R129" t="str">
            <v>ON APP</v>
          </cell>
          <cell r="S129" t="str">
            <v>ON APP</v>
          </cell>
          <cell r="T129" t="str">
            <v>ON APP</v>
          </cell>
          <cell r="U129" t="str">
            <v>ON APP</v>
          </cell>
          <cell r="V129" t="str">
            <v>ON APP</v>
          </cell>
          <cell r="W129" t="str">
            <v>ON APP</v>
          </cell>
          <cell r="X129" t="str">
            <v>ON APP</v>
          </cell>
          <cell r="Y129" t="str">
            <v>ON APP</v>
          </cell>
          <cell r="Z129" t="str">
            <v>ON APP</v>
          </cell>
          <cell r="AA129" t="str">
            <v>ON APP</v>
          </cell>
          <cell r="AB129" t="str">
            <v>ON APP</v>
          </cell>
          <cell r="AC129" t="str">
            <v>ON APP</v>
          </cell>
          <cell r="AD129" t="str">
            <v>Refer to Terms and Surcharges</v>
          </cell>
        </row>
        <row r="130">
          <cell r="B130" t="str">
            <v>Bonn</v>
          </cell>
          <cell r="C130" t="str">
            <v>Germany</v>
          </cell>
          <cell r="D130" t="str">
            <v>USD</v>
          </cell>
          <cell r="E130" t="str">
            <v>ON APP</v>
          </cell>
          <cell r="F130" t="str">
            <v>ON APP</v>
          </cell>
          <cell r="G130" t="str">
            <v>ON APP</v>
          </cell>
          <cell r="H130" t="str">
            <v>ON APP</v>
          </cell>
          <cell r="I130" t="str">
            <v>ON APP</v>
          </cell>
          <cell r="J130" t="str">
            <v>ON APP</v>
          </cell>
          <cell r="K130" t="str">
            <v>ON APP</v>
          </cell>
          <cell r="L130" t="str">
            <v>ON APP</v>
          </cell>
          <cell r="M130" t="str">
            <v>ON APP</v>
          </cell>
          <cell r="N130" t="str">
            <v>ON APP</v>
          </cell>
          <cell r="O130" t="str">
            <v>ON APP</v>
          </cell>
          <cell r="P130" t="str">
            <v>ON APP</v>
          </cell>
          <cell r="Q130" t="str">
            <v>ON APP</v>
          </cell>
          <cell r="R130" t="str">
            <v>ON APP</v>
          </cell>
          <cell r="S130" t="str">
            <v>ON APP</v>
          </cell>
          <cell r="T130" t="str">
            <v>ON APP</v>
          </cell>
          <cell r="U130" t="str">
            <v>ON APP</v>
          </cell>
          <cell r="V130" t="str">
            <v>ON APP</v>
          </cell>
          <cell r="W130" t="str">
            <v>ON APP</v>
          </cell>
          <cell r="X130" t="str">
            <v>ON APP</v>
          </cell>
          <cell r="Y130" t="str">
            <v>ON APP</v>
          </cell>
          <cell r="Z130" t="str">
            <v>ON APP</v>
          </cell>
          <cell r="AA130" t="str">
            <v>ON APP</v>
          </cell>
          <cell r="AB130" t="str">
            <v>ON APP</v>
          </cell>
          <cell r="AC130" t="str">
            <v>ON APP</v>
          </cell>
          <cell r="AD130" t="str">
            <v>Refer to Terms and Surcharges</v>
          </cell>
        </row>
        <row r="131">
          <cell r="B131" t="str">
            <v>Bremen</v>
          </cell>
          <cell r="C131" t="str">
            <v>Germany</v>
          </cell>
          <cell r="D131" t="str">
            <v>USD</v>
          </cell>
          <cell r="E131">
            <v>339</v>
          </cell>
          <cell r="F131">
            <v>339</v>
          </cell>
          <cell r="G131">
            <v>339</v>
          </cell>
          <cell r="H131" t="str">
            <v>SIN/HAM</v>
          </cell>
          <cell r="I131">
            <v>45</v>
          </cell>
          <cell r="J131">
            <v>339</v>
          </cell>
          <cell r="K131">
            <v>339</v>
          </cell>
          <cell r="L131">
            <v>339</v>
          </cell>
          <cell r="M131" t="str">
            <v>SIN/HAM</v>
          </cell>
          <cell r="N131">
            <v>44</v>
          </cell>
          <cell r="O131">
            <v>339</v>
          </cell>
          <cell r="P131">
            <v>339</v>
          </cell>
          <cell r="Q131">
            <v>339</v>
          </cell>
          <cell r="R131" t="str">
            <v>SIN/HAM</v>
          </cell>
          <cell r="S131">
            <v>42</v>
          </cell>
          <cell r="T131">
            <v>349</v>
          </cell>
          <cell r="U131">
            <v>349</v>
          </cell>
          <cell r="V131">
            <v>349</v>
          </cell>
          <cell r="W131" t="str">
            <v>SIN/HAM</v>
          </cell>
          <cell r="X131">
            <v>42</v>
          </cell>
          <cell r="Y131">
            <v>349</v>
          </cell>
          <cell r="Z131">
            <v>349</v>
          </cell>
          <cell r="AA131">
            <v>349</v>
          </cell>
          <cell r="AB131" t="str">
            <v>SIN/HAM</v>
          </cell>
          <cell r="AC131">
            <v>42</v>
          </cell>
          <cell r="AD131" t="str">
            <v>Refer to Terms and Surcharges</v>
          </cell>
        </row>
        <row r="132">
          <cell r="B132" t="str">
            <v>Bremerhaven</v>
          </cell>
          <cell r="C132" t="str">
            <v>Germany</v>
          </cell>
          <cell r="D132" t="str">
            <v>USD</v>
          </cell>
          <cell r="E132">
            <v>394</v>
          </cell>
          <cell r="F132">
            <v>394</v>
          </cell>
          <cell r="G132">
            <v>394</v>
          </cell>
          <cell r="H132" t="str">
            <v>SIN/HAM</v>
          </cell>
          <cell r="I132">
            <v>56</v>
          </cell>
          <cell r="J132">
            <v>394</v>
          </cell>
          <cell r="K132">
            <v>394</v>
          </cell>
          <cell r="L132">
            <v>394</v>
          </cell>
          <cell r="M132" t="str">
            <v>SIN/HAM</v>
          </cell>
          <cell r="N132">
            <v>55</v>
          </cell>
          <cell r="O132">
            <v>394</v>
          </cell>
          <cell r="P132">
            <v>394</v>
          </cell>
          <cell r="Q132">
            <v>394</v>
          </cell>
          <cell r="R132" t="str">
            <v>SIN/HAM</v>
          </cell>
          <cell r="S132">
            <v>53</v>
          </cell>
          <cell r="T132">
            <v>404</v>
          </cell>
          <cell r="U132">
            <v>404</v>
          </cell>
          <cell r="V132">
            <v>404</v>
          </cell>
          <cell r="W132" t="str">
            <v>SIN/HAM</v>
          </cell>
          <cell r="X132">
            <v>53</v>
          </cell>
          <cell r="Y132">
            <v>404</v>
          </cell>
          <cell r="Z132">
            <v>404</v>
          </cell>
          <cell r="AA132">
            <v>404</v>
          </cell>
          <cell r="AB132" t="str">
            <v>SIN/HAM</v>
          </cell>
          <cell r="AC132">
            <v>53</v>
          </cell>
          <cell r="AD132" t="str">
            <v>Refer to Terms and Surcharges</v>
          </cell>
        </row>
        <row r="133">
          <cell r="B133" t="str">
            <v>Cologne</v>
          </cell>
          <cell r="C133" t="str">
            <v>Germany</v>
          </cell>
          <cell r="D133" t="str">
            <v>USD</v>
          </cell>
          <cell r="E133">
            <v>434</v>
          </cell>
          <cell r="F133">
            <v>434</v>
          </cell>
          <cell r="G133">
            <v>434</v>
          </cell>
          <cell r="H133" t="str">
            <v>SIN/HAM</v>
          </cell>
          <cell r="I133">
            <v>56</v>
          </cell>
          <cell r="J133">
            <v>434</v>
          </cell>
          <cell r="K133">
            <v>434</v>
          </cell>
          <cell r="L133">
            <v>434</v>
          </cell>
          <cell r="M133" t="str">
            <v>SIN/HAM</v>
          </cell>
          <cell r="N133">
            <v>55</v>
          </cell>
          <cell r="O133">
            <v>434</v>
          </cell>
          <cell r="P133">
            <v>434</v>
          </cell>
          <cell r="Q133">
            <v>434</v>
          </cell>
          <cell r="R133" t="str">
            <v>SIN/HAM</v>
          </cell>
          <cell r="S133">
            <v>53</v>
          </cell>
          <cell r="T133">
            <v>444</v>
          </cell>
          <cell r="U133">
            <v>444</v>
          </cell>
          <cell r="V133">
            <v>444</v>
          </cell>
          <cell r="W133" t="str">
            <v>SIN/HAM</v>
          </cell>
          <cell r="X133">
            <v>53</v>
          </cell>
          <cell r="Y133">
            <v>444</v>
          </cell>
          <cell r="Z133">
            <v>444</v>
          </cell>
          <cell r="AA133">
            <v>444</v>
          </cell>
          <cell r="AB133" t="str">
            <v>SIN/HAM</v>
          </cell>
          <cell r="AC133">
            <v>53</v>
          </cell>
          <cell r="AD133" t="str">
            <v>Refer to Terms and Surcharges</v>
          </cell>
        </row>
        <row r="134">
          <cell r="B134" t="str">
            <v>Dortmund</v>
          </cell>
          <cell r="C134" t="str">
            <v>Germany</v>
          </cell>
          <cell r="D134" t="str">
            <v>USD</v>
          </cell>
          <cell r="E134">
            <v>432</v>
          </cell>
          <cell r="F134">
            <v>432</v>
          </cell>
          <cell r="G134">
            <v>432</v>
          </cell>
          <cell r="H134" t="str">
            <v>SIN/HAM</v>
          </cell>
          <cell r="I134">
            <v>56</v>
          </cell>
          <cell r="J134">
            <v>432</v>
          </cell>
          <cell r="K134">
            <v>432</v>
          </cell>
          <cell r="L134">
            <v>432</v>
          </cell>
          <cell r="M134" t="str">
            <v>SIN/HAM</v>
          </cell>
          <cell r="N134">
            <v>55</v>
          </cell>
          <cell r="O134">
            <v>432</v>
          </cell>
          <cell r="P134">
            <v>432</v>
          </cell>
          <cell r="Q134">
            <v>432</v>
          </cell>
          <cell r="R134" t="str">
            <v>SIN/HAM</v>
          </cell>
          <cell r="S134">
            <v>53</v>
          </cell>
          <cell r="T134">
            <v>442</v>
          </cell>
          <cell r="U134">
            <v>442</v>
          </cell>
          <cell r="V134">
            <v>442</v>
          </cell>
          <cell r="W134" t="str">
            <v>SIN/HAM</v>
          </cell>
          <cell r="X134">
            <v>53</v>
          </cell>
          <cell r="Y134">
            <v>442</v>
          </cell>
          <cell r="Z134">
            <v>442</v>
          </cell>
          <cell r="AA134">
            <v>442</v>
          </cell>
          <cell r="AB134" t="str">
            <v>SIN/HAM</v>
          </cell>
          <cell r="AC134">
            <v>53</v>
          </cell>
          <cell r="AD134" t="str">
            <v>Refer to Terms and Surcharges</v>
          </cell>
        </row>
        <row r="135">
          <cell r="B135" t="str">
            <v>Dresden</v>
          </cell>
          <cell r="C135" t="str">
            <v>Germany</v>
          </cell>
          <cell r="D135" t="str">
            <v>USD</v>
          </cell>
          <cell r="E135">
            <v>432</v>
          </cell>
          <cell r="F135">
            <v>432</v>
          </cell>
          <cell r="G135">
            <v>432</v>
          </cell>
          <cell r="H135" t="str">
            <v>SIN/HAM</v>
          </cell>
          <cell r="I135">
            <v>56</v>
          </cell>
          <cell r="J135">
            <v>432</v>
          </cell>
          <cell r="K135">
            <v>432</v>
          </cell>
          <cell r="L135">
            <v>432</v>
          </cell>
          <cell r="M135" t="str">
            <v>SIN/HAM</v>
          </cell>
          <cell r="N135">
            <v>55</v>
          </cell>
          <cell r="O135">
            <v>432</v>
          </cell>
          <cell r="P135">
            <v>432</v>
          </cell>
          <cell r="Q135">
            <v>432</v>
          </cell>
          <cell r="R135" t="str">
            <v>SIN/HAM</v>
          </cell>
          <cell r="S135">
            <v>53</v>
          </cell>
          <cell r="T135">
            <v>442</v>
          </cell>
          <cell r="U135">
            <v>442</v>
          </cell>
          <cell r="V135">
            <v>442</v>
          </cell>
          <cell r="W135" t="str">
            <v>SIN/HAM</v>
          </cell>
          <cell r="X135">
            <v>53</v>
          </cell>
          <cell r="Y135">
            <v>442</v>
          </cell>
          <cell r="Z135">
            <v>442</v>
          </cell>
          <cell r="AA135">
            <v>442</v>
          </cell>
          <cell r="AB135" t="str">
            <v>SIN/HAM</v>
          </cell>
          <cell r="AC135">
            <v>53</v>
          </cell>
          <cell r="AD135" t="str">
            <v>Refer to Terms and Surcharges</v>
          </cell>
        </row>
        <row r="136">
          <cell r="B136" t="str">
            <v>Dusseldorf</v>
          </cell>
          <cell r="C136" t="str">
            <v>Germany</v>
          </cell>
          <cell r="D136" t="str">
            <v>USD</v>
          </cell>
          <cell r="E136">
            <v>419</v>
          </cell>
          <cell r="F136">
            <v>419</v>
          </cell>
          <cell r="G136">
            <v>419</v>
          </cell>
          <cell r="H136" t="str">
            <v>SIN/HAM</v>
          </cell>
          <cell r="I136">
            <v>56</v>
          </cell>
          <cell r="J136">
            <v>419</v>
          </cell>
          <cell r="K136">
            <v>419</v>
          </cell>
          <cell r="L136">
            <v>419</v>
          </cell>
          <cell r="M136" t="str">
            <v>SIN/HAM</v>
          </cell>
          <cell r="N136">
            <v>55</v>
          </cell>
          <cell r="O136">
            <v>419</v>
          </cell>
          <cell r="P136">
            <v>419</v>
          </cell>
          <cell r="Q136">
            <v>419</v>
          </cell>
          <cell r="R136" t="str">
            <v>SIN/HAM</v>
          </cell>
          <cell r="S136">
            <v>53</v>
          </cell>
          <cell r="T136">
            <v>429</v>
          </cell>
          <cell r="U136">
            <v>429</v>
          </cell>
          <cell r="V136">
            <v>429</v>
          </cell>
          <cell r="W136" t="str">
            <v>SIN/HAM</v>
          </cell>
          <cell r="X136">
            <v>53</v>
          </cell>
          <cell r="Y136">
            <v>429</v>
          </cell>
          <cell r="Z136">
            <v>429</v>
          </cell>
          <cell r="AA136">
            <v>429</v>
          </cell>
          <cell r="AB136" t="str">
            <v>SIN/HAM</v>
          </cell>
          <cell r="AC136">
            <v>53</v>
          </cell>
          <cell r="AD136" t="str">
            <v>Refer to Terms and Surcharges</v>
          </cell>
        </row>
        <row r="137">
          <cell r="B137" t="str">
            <v>Essen</v>
          </cell>
          <cell r="C137" t="str">
            <v>Germany</v>
          </cell>
          <cell r="D137" t="str">
            <v>USD</v>
          </cell>
          <cell r="E137" t="str">
            <v>ON APP</v>
          </cell>
          <cell r="F137" t="str">
            <v>ON APP</v>
          </cell>
          <cell r="G137" t="str">
            <v>ON APP</v>
          </cell>
          <cell r="H137" t="str">
            <v>ON APP</v>
          </cell>
          <cell r="I137" t="str">
            <v>ON APP</v>
          </cell>
          <cell r="J137" t="str">
            <v>ON APP</v>
          </cell>
          <cell r="K137" t="str">
            <v>ON APP</v>
          </cell>
          <cell r="L137" t="str">
            <v>ON APP</v>
          </cell>
          <cell r="M137" t="str">
            <v>ON APP</v>
          </cell>
          <cell r="N137" t="str">
            <v>ON APP</v>
          </cell>
          <cell r="O137" t="str">
            <v>ON APP</v>
          </cell>
          <cell r="P137" t="str">
            <v>ON APP</v>
          </cell>
          <cell r="Q137" t="str">
            <v>ON APP</v>
          </cell>
          <cell r="R137" t="str">
            <v>ON APP</v>
          </cell>
          <cell r="S137" t="str">
            <v>ON APP</v>
          </cell>
          <cell r="T137" t="str">
            <v>ON APP</v>
          </cell>
          <cell r="U137" t="str">
            <v>ON APP</v>
          </cell>
          <cell r="V137" t="str">
            <v>ON APP</v>
          </cell>
          <cell r="W137" t="str">
            <v>ON APP</v>
          </cell>
          <cell r="X137" t="str">
            <v>ON APP</v>
          </cell>
          <cell r="Y137" t="str">
            <v>ON APP</v>
          </cell>
          <cell r="Z137" t="str">
            <v>ON APP</v>
          </cell>
          <cell r="AA137" t="str">
            <v>ON APP</v>
          </cell>
          <cell r="AB137" t="str">
            <v>ON APP</v>
          </cell>
          <cell r="AC137" t="str">
            <v>ON APP</v>
          </cell>
          <cell r="AD137" t="str">
            <v>Refer to Terms and Surcharges</v>
          </cell>
        </row>
        <row r="138">
          <cell r="B138" t="str">
            <v>Frankfurt</v>
          </cell>
          <cell r="C138" t="str">
            <v>Germany</v>
          </cell>
          <cell r="D138" t="str">
            <v>USD</v>
          </cell>
          <cell r="E138">
            <v>424</v>
          </cell>
          <cell r="F138">
            <v>424</v>
          </cell>
          <cell r="G138">
            <v>424</v>
          </cell>
          <cell r="H138" t="str">
            <v>SIN/HAM</v>
          </cell>
          <cell r="I138">
            <v>56</v>
          </cell>
          <cell r="J138">
            <v>424</v>
          </cell>
          <cell r="K138">
            <v>424</v>
          </cell>
          <cell r="L138">
            <v>424</v>
          </cell>
          <cell r="M138" t="str">
            <v>SIN/HAM</v>
          </cell>
          <cell r="N138">
            <v>55</v>
          </cell>
          <cell r="O138">
            <v>424</v>
          </cell>
          <cell r="P138">
            <v>424</v>
          </cell>
          <cell r="Q138">
            <v>424</v>
          </cell>
          <cell r="R138" t="str">
            <v>SIN/HAM</v>
          </cell>
          <cell r="S138">
            <v>53</v>
          </cell>
          <cell r="T138">
            <v>434</v>
          </cell>
          <cell r="U138">
            <v>434</v>
          </cell>
          <cell r="V138">
            <v>434</v>
          </cell>
          <cell r="W138" t="str">
            <v>SIN/HAM</v>
          </cell>
          <cell r="X138">
            <v>53</v>
          </cell>
          <cell r="Y138">
            <v>434</v>
          </cell>
          <cell r="Z138">
            <v>434</v>
          </cell>
          <cell r="AA138">
            <v>434</v>
          </cell>
          <cell r="AB138" t="str">
            <v>SIN/HAM</v>
          </cell>
          <cell r="AC138">
            <v>53</v>
          </cell>
          <cell r="AD138" t="str">
            <v>Refer to Terms and Surcharges</v>
          </cell>
        </row>
        <row r="139">
          <cell r="B139" t="str">
            <v>Giessen</v>
          </cell>
          <cell r="C139" t="str">
            <v>Germany</v>
          </cell>
          <cell r="D139" t="str">
            <v>USD</v>
          </cell>
          <cell r="E139" t="str">
            <v>ON APP</v>
          </cell>
          <cell r="F139" t="str">
            <v>ON APP</v>
          </cell>
          <cell r="G139" t="str">
            <v>ON APP</v>
          </cell>
          <cell r="H139" t="str">
            <v>ON APP</v>
          </cell>
          <cell r="I139" t="str">
            <v>ON APP</v>
          </cell>
          <cell r="J139" t="str">
            <v>ON APP</v>
          </cell>
          <cell r="K139" t="str">
            <v>ON APP</v>
          </cell>
          <cell r="L139" t="str">
            <v>ON APP</v>
          </cell>
          <cell r="M139" t="str">
            <v>ON APP</v>
          </cell>
          <cell r="N139" t="str">
            <v>ON APP</v>
          </cell>
          <cell r="O139" t="str">
            <v>ON APP</v>
          </cell>
          <cell r="P139" t="str">
            <v>ON APP</v>
          </cell>
          <cell r="Q139" t="str">
            <v>ON APP</v>
          </cell>
          <cell r="R139" t="str">
            <v>ON APP</v>
          </cell>
          <cell r="S139" t="str">
            <v>ON APP</v>
          </cell>
          <cell r="T139" t="str">
            <v>ON APP</v>
          </cell>
          <cell r="U139" t="str">
            <v>ON APP</v>
          </cell>
          <cell r="V139" t="str">
            <v>ON APP</v>
          </cell>
          <cell r="W139" t="str">
            <v>ON APP</v>
          </cell>
          <cell r="X139" t="str">
            <v>ON APP</v>
          </cell>
          <cell r="Y139" t="str">
            <v>ON APP</v>
          </cell>
          <cell r="Z139" t="str">
            <v>ON APP</v>
          </cell>
          <cell r="AA139" t="str">
            <v>ON APP</v>
          </cell>
          <cell r="AB139" t="str">
            <v>ON APP</v>
          </cell>
          <cell r="AC139" t="str">
            <v>ON APP</v>
          </cell>
          <cell r="AD139" t="str">
            <v>Refer to Terms and Surcharges</v>
          </cell>
        </row>
        <row r="140">
          <cell r="B140" t="str">
            <v>Hamburg</v>
          </cell>
          <cell r="C140" t="str">
            <v>Germany</v>
          </cell>
          <cell r="D140" t="str">
            <v>USD</v>
          </cell>
          <cell r="E140">
            <v>305</v>
          </cell>
          <cell r="F140">
            <v>305</v>
          </cell>
          <cell r="G140">
            <v>305</v>
          </cell>
          <cell r="H140" t="str">
            <v>SIN</v>
          </cell>
          <cell r="I140">
            <v>43</v>
          </cell>
          <cell r="J140">
            <v>305</v>
          </cell>
          <cell r="K140">
            <v>305</v>
          </cell>
          <cell r="L140">
            <v>305</v>
          </cell>
          <cell r="M140" t="str">
            <v>SIN</v>
          </cell>
          <cell r="N140">
            <v>42</v>
          </cell>
          <cell r="O140">
            <v>305</v>
          </cell>
          <cell r="P140">
            <v>305</v>
          </cell>
          <cell r="Q140">
            <v>305</v>
          </cell>
          <cell r="R140" t="str">
            <v>SIN</v>
          </cell>
          <cell r="S140">
            <v>40</v>
          </cell>
          <cell r="T140">
            <v>315</v>
          </cell>
          <cell r="U140">
            <v>315</v>
          </cell>
          <cell r="V140">
            <v>315</v>
          </cell>
          <cell r="W140" t="str">
            <v>SIN</v>
          </cell>
          <cell r="X140">
            <v>40</v>
          </cell>
          <cell r="Y140">
            <v>315</v>
          </cell>
          <cell r="Z140">
            <v>315</v>
          </cell>
          <cell r="AA140">
            <v>315</v>
          </cell>
          <cell r="AB140" t="str">
            <v>SIN</v>
          </cell>
          <cell r="AC140">
            <v>40</v>
          </cell>
          <cell r="AD140" t="str">
            <v>Refer to Terms and Surcharges</v>
          </cell>
        </row>
        <row r="141">
          <cell r="B141" t="str">
            <v>Hannover</v>
          </cell>
          <cell r="C141" t="str">
            <v>Germany</v>
          </cell>
          <cell r="D141" t="str">
            <v>USD</v>
          </cell>
          <cell r="E141">
            <v>419</v>
          </cell>
          <cell r="F141">
            <v>419</v>
          </cell>
          <cell r="G141">
            <v>419</v>
          </cell>
          <cell r="H141" t="str">
            <v>SIN/HAM</v>
          </cell>
          <cell r="I141">
            <v>56</v>
          </cell>
          <cell r="J141">
            <v>419</v>
          </cell>
          <cell r="K141">
            <v>419</v>
          </cell>
          <cell r="L141">
            <v>419</v>
          </cell>
          <cell r="M141" t="str">
            <v>SIN/HAM</v>
          </cell>
          <cell r="N141">
            <v>55</v>
          </cell>
          <cell r="O141">
            <v>419</v>
          </cell>
          <cell r="P141">
            <v>419</v>
          </cell>
          <cell r="Q141">
            <v>419</v>
          </cell>
          <cell r="R141" t="str">
            <v>SIN/HAM</v>
          </cell>
          <cell r="S141">
            <v>53</v>
          </cell>
          <cell r="T141">
            <v>429</v>
          </cell>
          <cell r="U141">
            <v>429</v>
          </cell>
          <cell r="V141">
            <v>429</v>
          </cell>
          <cell r="W141" t="str">
            <v>SIN/HAM</v>
          </cell>
          <cell r="X141">
            <v>53</v>
          </cell>
          <cell r="Y141">
            <v>429</v>
          </cell>
          <cell r="Z141">
            <v>429</v>
          </cell>
          <cell r="AA141">
            <v>429</v>
          </cell>
          <cell r="AB141" t="str">
            <v>SIN/HAM</v>
          </cell>
          <cell r="AC141">
            <v>53</v>
          </cell>
          <cell r="AD141" t="str">
            <v>Refer to Terms and Surcharges</v>
          </cell>
        </row>
        <row r="142">
          <cell r="B142" t="str">
            <v>Kiel</v>
          </cell>
          <cell r="C142" t="str">
            <v>Germany</v>
          </cell>
          <cell r="D142" t="str">
            <v>USD</v>
          </cell>
          <cell r="E142" t="str">
            <v>ON APP</v>
          </cell>
          <cell r="F142" t="str">
            <v>ON APP</v>
          </cell>
          <cell r="G142" t="str">
            <v>ON APP</v>
          </cell>
          <cell r="H142" t="str">
            <v>ON APP</v>
          </cell>
          <cell r="I142" t="str">
            <v>ON APP</v>
          </cell>
          <cell r="J142" t="str">
            <v>ON APP</v>
          </cell>
          <cell r="K142" t="str">
            <v>ON APP</v>
          </cell>
          <cell r="L142" t="str">
            <v>ON APP</v>
          </cell>
          <cell r="M142" t="str">
            <v>ON APP</v>
          </cell>
          <cell r="N142" t="str">
            <v>ON APP</v>
          </cell>
          <cell r="O142" t="str">
            <v>ON APP</v>
          </cell>
          <cell r="P142" t="str">
            <v>ON APP</v>
          </cell>
          <cell r="Q142" t="str">
            <v>ON APP</v>
          </cell>
          <cell r="R142" t="str">
            <v>ON APP</v>
          </cell>
          <cell r="S142" t="str">
            <v>ON APP</v>
          </cell>
          <cell r="T142" t="str">
            <v>ON APP</v>
          </cell>
          <cell r="U142" t="str">
            <v>ON APP</v>
          </cell>
          <cell r="V142" t="str">
            <v>ON APP</v>
          </cell>
          <cell r="W142" t="str">
            <v>ON APP</v>
          </cell>
          <cell r="X142" t="str">
            <v>ON APP</v>
          </cell>
          <cell r="Y142" t="str">
            <v>ON APP</v>
          </cell>
          <cell r="Z142" t="str">
            <v>ON APP</v>
          </cell>
          <cell r="AA142" t="str">
            <v>ON APP</v>
          </cell>
          <cell r="AB142" t="str">
            <v>ON APP</v>
          </cell>
          <cell r="AC142" t="str">
            <v>ON APP</v>
          </cell>
          <cell r="AD142" t="str">
            <v>Refer to Terms and Surcharges</v>
          </cell>
        </row>
        <row r="143">
          <cell r="B143" t="str">
            <v>Leipzig</v>
          </cell>
          <cell r="C143" t="str">
            <v>Germany</v>
          </cell>
          <cell r="D143" t="str">
            <v>USD</v>
          </cell>
          <cell r="E143" t="str">
            <v>ON APP</v>
          </cell>
          <cell r="F143" t="str">
            <v>ON APP</v>
          </cell>
          <cell r="G143" t="str">
            <v>ON APP</v>
          </cell>
          <cell r="H143" t="str">
            <v>ON APP</v>
          </cell>
          <cell r="I143" t="str">
            <v>ON APP</v>
          </cell>
          <cell r="J143" t="str">
            <v>ON APP</v>
          </cell>
          <cell r="K143" t="str">
            <v>ON APP</v>
          </cell>
          <cell r="L143" t="str">
            <v>ON APP</v>
          </cell>
          <cell r="M143" t="str">
            <v>ON APP</v>
          </cell>
          <cell r="N143" t="str">
            <v>ON APP</v>
          </cell>
          <cell r="O143" t="str">
            <v>ON APP</v>
          </cell>
          <cell r="P143" t="str">
            <v>ON APP</v>
          </cell>
          <cell r="Q143" t="str">
            <v>ON APP</v>
          </cell>
          <cell r="R143" t="str">
            <v>ON APP</v>
          </cell>
          <cell r="S143" t="str">
            <v>ON APP</v>
          </cell>
          <cell r="T143" t="str">
            <v>ON APP</v>
          </cell>
          <cell r="U143" t="str">
            <v>ON APP</v>
          </cell>
          <cell r="V143" t="str">
            <v>ON APP</v>
          </cell>
          <cell r="W143" t="str">
            <v>ON APP</v>
          </cell>
          <cell r="X143" t="str">
            <v>ON APP</v>
          </cell>
          <cell r="Y143" t="str">
            <v>ON APP</v>
          </cell>
          <cell r="Z143" t="str">
            <v>ON APP</v>
          </cell>
          <cell r="AA143" t="str">
            <v>ON APP</v>
          </cell>
          <cell r="AB143" t="str">
            <v>ON APP</v>
          </cell>
          <cell r="AC143" t="str">
            <v>ON APP</v>
          </cell>
          <cell r="AD143" t="str">
            <v>Refer to Terms and Surcharges</v>
          </cell>
        </row>
        <row r="144">
          <cell r="B144" t="str">
            <v>Munich</v>
          </cell>
          <cell r="C144" t="str">
            <v>Germany</v>
          </cell>
          <cell r="D144" t="str">
            <v>USD</v>
          </cell>
          <cell r="E144">
            <v>432</v>
          </cell>
          <cell r="F144">
            <v>432</v>
          </cell>
          <cell r="G144">
            <v>432</v>
          </cell>
          <cell r="H144" t="str">
            <v>SIN/HAM</v>
          </cell>
          <cell r="I144">
            <v>56</v>
          </cell>
          <cell r="J144">
            <v>432</v>
          </cell>
          <cell r="K144">
            <v>432</v>
          </cell>
          <cell r="L144">
            <v>432</v>
          </cell>
          <cell r="M144" t="str">
            <v>SIN/HAM</v>
          </cell>
          <cell r="N144">
            <v>55</v>
          </cell>
          <cell r="O144">
            <v>432</v>
          </cell>
          <cell r="P144">
            <v>432</v>
          </cell>
          <cell r="Q144">
            <v>432</v>
          </cell>
          <cell r="R144" t="str">
            <v>SIN/HAM</v>
          </cell>
          <cell r="S144">
            <v>53</v>
          </cell>
          <cell r="T144">
            <v>442</v>
          </cell>
          <cell r="U144">
            <v>442</v>
          </cell>
          <cell r="V144">
            <v>442</v>
          </cell>
          <cell r="W144" t="str">
            <v>SIN/HAM</v>
          </cell>
          <cell r="X144">
            <v>53</v>
          </cell>
          <cell r="Y144">
            <v>442</v>
          </cell>
          <cell r="Z144">
            <v>442</v>
          </cell>
          <cell r="AA144">
            <v>442</v>
          </cell>
          <cell r="AB144" t="str">
            <v>SIN/HAM</v>
          </cell>
          <cell r="AC144">
            <v>53</v>
          </cell>
          <cell r="AD144" t="str">
            <v>Refer to Terms and Surcharges</v>
          </cell>
        </row>
        <row r="145">
          <cell r="B145" t="str">
            <v>Nuremberg</v>
          </cell>
          <cell r="C145" t="str">
            <v>Germany</v>
          </cell>
          <cell r="D145" t="str">
            <v>USD</v>
          </cell>
          <cell r="E145">
            <v>432</v>
          </cell>
          <cell r="F145">
            <v>432</v>
          </cell>
          <cell r="G145">
            <v>432</v>
          </cell>
          <cell r="H145" t="str">
            <v>SIN/HAM</v>
          </cell>
          <cell r="I145">
            <v>56</v>
          </cell>
          <cell r="J145">
            <v>432</v>
          </cell>
          <cell r="K145">
            <v>432</v>
          </cell>
          <cell r="L145">
            <v>432</v>
          </cell>
          <cell r="M145" t="str">
            <v>SIN/HAM</v>
          </cell>
          <cell r="N145">
            <v>55</v>
          </cell>
          <cell r="O145">
            <v>432</v>
          </cell>
          <cell r="P145">
            <v>432</v>
          </cell>
          <cell r="Q145">
            <v>432</v>
          </cell>
          <cell r="R145" t="str">
            <v>SIN/HAM</v>
          </cell>
          <cell r="S145">
            <v>53</v>
          </cell>
          <cell r="T145">
            <v>442</v>
          </cell>
          <cell r="U145">
            <v>442</v>
          </cell>
          <cell r="V145">
            <v>442</v>
          </cell>
          <cell r="W145" t="str">
            <v>SIN/HAM</v>
          </cell>
          <cell r="X145">
            <v>53</v>
          </cell>
          <cell r="Y145">
            <v>442</v>
          </cell>
          <cell r="Z145">
            <v>442</v>
          </cell>
          <cell r="AA145">
            <v>442</v>
          </cell>
          <cell r="AB145" t="str">
            <v>SIN/HAM</v>
          </cell>
          <cell r="AC145">
            <v>53</v>
          </cell>
          <cell r="AD145" t="str">
            <v>Refer to Terms and Surcharges</v>
          </cell>
        </row>
        <row r="146">
          <cell r="B146" t="str">
            <v>Offenbach</v>
          </cell>
          <cell r="C146" t="str">
            <v>Germany</v>
          </cell>
          <cell r="D146" t="str">
            <v>USD</v>
          </cell>
          <cell r="E146" t="str">
            <v>ON APP</v>
          </cell>
          <cell r="F146" t="str">
            <v>ON APP</v>
          </cell>
          <cell r="G146" t="str">
            <v>ON APP</v>
          </cell>
          <cell r="H146" t="str">
            <v>ON APP</v>
          </cell>
          <cell r="I146" t="str">
            <v>ON APP</v>
          </cell>
          <cell r="J146" t="str">
            <v>ON APP</v>
          </cell>
          <cell r="K146" t="str">
            <v>ON APP</v>
          </cell>
          <cell r="L146" t="str">
            <v>ON APP</v>
          </cell>
          <cell r="M146" t="str">
            <v>ON APP</v>
          </cell>
          <cell r="N146" t="str">
            <v>ON APP</v>
          </cell>
          <cell r="O146" t="str">
            <v>ON APP</v>
          </cell>
          <cell r="P146" t="str">
            <v>ON APP</v>
          </cell>
          <cell r="Q146" t="str">
            <v>ON APP</v>
          </cell>
          <cell r="R146" t="str">
            <v>ON APP</v>
          </cell>
          <cell r="S146" t="str">
            <v>ON APP</v>
          </cell>
          <cell r="T146" t="str">
            <v>ON APP</v>
          </cell>
          <cell r="U146" t="str">
            <v>ON APP</v>
          </cell>
          <cell r="V146" t="str">
            <v>ON APP</v>
          </cell>
          <cell r="W146" t="str">
            <v>ON APP</v>
          </cell>
          <cell r="X146" t="str">
            <v>ON APP</v>
          </cell>
          <cell r="Y146" t="str">
            <v>ON APP</v>
          </cell>
          <cell r="Z146" t="str">
            <v>ON APP</v>
          </cell>
          <cell r="AA146" t="str">
            <v>ON APP</v>
          </cell>
          <cell r="AB146" t="str">
            <v>ON APP</v>
          </cell>
          <cell r="AC146" t="str">
            <v>ON APP</v>
          </cell>
          <cell r="AD146" t="str">
            <v>Refer to Terms and Surcharges</v>
          </cell>
        </row>
        <row r="147">
          <cell r="B147" t="str">
            <v>Saarbrucken</v>
          </cell>
          <cell r="C147" t="str">
            <v>Germany</v>
          </cell>
          <cell r="D147" t="str">
            <v>USD</v>
          </cell>
          <cell r="E147">
            <v>432</v>
          </cell>
          <cell r="F147">
            <v>432</v>
          </cell>
          <cell r="G147">
            <v>432</v>
          </cell>
          <cell r="H147" t="str">
            <v>SIN/HAM</v>
          </cell>
          <cell r="I147">
            <v>56</v>
          </cell>
          <cell r="J147">
            <v>432</v>
          </cell>
          <cell r="K147">
            <v>432</v>
          </cell>
          <cell r="L147">
            <v>432</v>
          </cell>
          <cell r="M147" t="str">
            <v>SIN/HAM</v>
          </cell>
          <cell r="N147">
            <v>55</v>
          </cell>
          <cell r="O147">
            <v>432</v>
          </cell>
          <cell r="P147">
            <v>432</v>
          </cell>
          <cell r="Q147">
            <v>432</v>
          </cell>
          <cell r="R147" t="str">
            <v>SIN/HAM</v>
          </cell>
          <cell r="S147">
            <v>53</v>
          </cell>
          <cell r="T147">
            <v>442</v>
          </cell>
          <cell r="U147">
            <v>442</v>
          </cell>
          <cell r="V147">
            <v>442</v>
          </cell>
          <cell r="W147" t="str">
            <v>SIN/HAM</v>
          </cell>
          <cell r="X147">
            <v>53</v>
          </cell>
          <cell r="Y147">
            <v>442</v>
          </cell>
          <cell r="Z147">
            <v>442</v>
          </cell>
          <cell r="AA147">
            <v>442</v>
          </cell>
          <cell r="AB147" t="str">
            <v>SIN/HAM</v>
          </cell>
          <cell r="AC147">
            <v>53</v>
          </cell>
          <cell r="AD147" t="str">
            <v>Refer to Terms and Surcharges</v>
          </cell>
        </row>
        <row r="148">
          <cell r="B148" t="str">
            <v>Stuttgart</v>
          </cell>
          <cell r="C148" t="str">
            <v>Germany</v>
          </cell>
          <cell r="D148" t="str">
            <v>USD</v>
          </cell>
          <cell r="E148">
            <v>432</v>
          </cell>
          <cell r="F148">
            <v>432</v>
          </cell>
          <cell r="G148">
            <v>432</v>
          </cell>
          <cell r="H148" t="str">
            <v>SIN/HAM</v>
          </cell>
          <cell r="I148">
            <v>56</v>
          </cell>
          <cell r="J148">
            <v>432</v>
          </cell>
          <cell r="K148">
            <v>432</v>
          </cell>
          <cell r="L148">
            <v>432</v>
          </cell>
          <cell r="M148" t="str">
            <v>SIN/HAM</v>
          </cell>
          <cell r="N148">
            <v>55</v>
          </cell>
          <cell r="O148">
            <v>432</v>
          </cell>
          <cell r="P148">
            <v>432</v>
          </cell>
          <cell r="Q148">
            <v>432</v>
          </cell>
          <cell r="R148" t="str">
            <v>SIN/HAM</v>
          </cell>
          <cell r="S148">
            <v>53</v>
          </cell>
          <cell r="T148">
            <v>442</v>
          </cell>
          <cell r="U148">
            <v>442</v>
          </cell>
          <cell r="V148">
            <v>442</v>
          </cell>
          <cell r="W148" t="str">
            <v>SIN/HAM</v>
          </cell>
          <cell r="X148">
            <v>53</v>
          </cell>
          <cell r="Y148">
            <v>442</v>
          </cell>
          <cell r="Z148">
            <v>442</v>
          </cell>
          <cell r="AA148">
            <v>442</v>
          </cell>
          <cell r="AB148" t="str">
            <v>SIN/HAM</v>
          </cell>
          <cell r="AC148">
            <v>53</v>
          </cell>
          <cell r="AD148" t="str">
            <v>Refer to Terms and Surcharges</v>
          </cell>
        </row>
        <row r="149">
          <cell r="B149" t="str">
            <v>Tema</v>
          </cell>
          <cell r="C149" t="str">
            <v>Ghana</v>
          </cell>
          <cell r="D149" t="str">
            <v>USD</v>
          </cell>
          <cell r="E149" t="str">
            <v>ON APP</v>
          </cell>
          <cell r="F149" t="str">
            <v>ON APP</v>
          </cell>
          <cell r="G149" t="str">
            <v>ON APP</v>
          </cell>
          <cell r="H149" t="str">
            <v>ON APP</v>
          </cell>
          <cell r="I149" t="str">
            <v>ON APP</v>
          </cell>
          <cell r="J149" t="str">
            <v>ON APP</v>
          </cell>
          <cell r="K149" t="str">
            <v>ON APP</v>
          </cell>
          <cell r="L149" t="str">
            <v>ON APP</v>
          </cell>
          <cell r="M149" t="str">
            <v>ON APP</v>
          </cell>
          <cell r="N149" t="str">
            <v>ON APP</v>
          </cell>
          <cell r="O149" t="str">
            <v>ON APP</v>
          </cell>
          <cell r="P149" t="str">
            <v>ON APP</v>
          </cell>
          <cell r="Q149" t="str">
            <v>ON APP</v>
          </cell>
          <cell r="R149" t="str">
            <v>ON APP</v>
          </cell>
          <cell r="S149" t="str">
            <v>ON APP</v>
          </cell>
          <cell r="T149" t="str">
            <v>ON APP</v>
          </cell>
          <cell r="U149" t="str">
            <v>ON APP</v>
          </cell>
          <cell r="V149" t="str">
            <v>ON APP</v>
          </cell>
          <cell r="W149" t="str">
            <v>ON APP</v>
          </cell>
          <cell r="X149" t="str">
            <v>ON APP</v>
          </cell>
          <cell r="Y149" t="str">
            <v>ON APP</v>
          </cell>
          <cell r="Z149" t="str">
            <v>ON APP</v>
          </cell>
          <cell r="AA149" t="str">
            <v>ON APP</v>
          </cell>
          <cell r="AB149" t="str">
            <v>ON APP</v>
          </cell>
          <cell r="AC149" t="str">
            <v>ON APP</v>
          </cell>
          <cell r="AD149" t="str">
            <v>Refer to Terms and Surcharges</v>
          </cell>
        </row>
        <row r="150">
          <cell r="B150" t="str">
            <v>Athens</v>
          </cell>
          <cell r="C150" t="str">
            <v>Greece</v>
          </cell>
          <cell r="D150" t="str">
            <v>USD</v>
          </cell>
          <cell r="E150">
            <v>426</v>
          </cell>
          <cell r="F150">
            <v>426</v>
          </cell>
          <cell r="G150">
            <v>426</v>
          </cell>
          <cell r="H150" t="str">
            <v>SIN/PIR</v>
          </cell>
          <cell r="I150">
            <v>46</v>
          </cell>
          <cell r="J150">
            <v>426</v>
          </cell>
          <cell r="K150">
            <v>426</v>
          </cell>
          <cell r="L150">
            <v>426</v>
          </cell>
          <cell r="M150" t="str">
            <v>SIN/PIR</v>
          </cell>
          <cell r="N150">
            <v>45</v>
          </cell>
          <cell r="O150">
            <v>426</v>
          </cell>
          <cell r="P150">
            <v>426</v>
          </cell>
          <cell r="Q150">
            <v>426</v>
          </cell>
          <cell r="R150" t="str">
            <v>SIN/PIR</v>
          </cell>
          <cell r="S150">
            <v>43</v>
          </cell>
          <cell r="T150">
            <v>436</v>
          </cell>
          <cell r="U150">
            <v>436</v>
          </cell>
          <cell r="V150">
            <v>436</v>
          </cell>
          <cell r="W150" t="str">
            <v>SIN/PIR</v>
          </cell>
          <cell r="X150">
            <v>43</v>
          </cell>
          <cell r="Y150">
            <v>436</v>
          </cell>
          <cell r="Z150">
            <v>436</v>
          </cell>
          <cell r="AA150">
            <v>436</v>
          </cell>
          <cell r="AB150" t="str">
            <v>SIN/PIR</v>
          </cell>
          <cell r="AC150">
            <v>43</v>
          </cell>
          <cell r="AD150" t="str">
            <v>Refer to Terms and Surcharges</v>
          </cell>
        </row>
        <row r="151">
          <cell r="B151" t="str">
            <v>Piraeus</v>
          </cell>
          <cell r="C151" t="str">
            <v>Greece</v>
          </cell>
          <cell r="D151" t="str">
            <v>USD</v>
          </cell>
          <cell r="E151">
            <v>327</v>
          </cell>
          <cell r="F151">
            <v>327</v>
          </cell>
          <cell r="G151">
            <v>327</v>
          </cell>
          <cell r="H151" t="str">
            <v>SIN</v>
          </cell>
          <cell r="I151">
            <v>43</v>
          </cell>
          <cell r="J151">
            <v>327</v>
          </cell>
          <cell r="K151">
            <v>327</v>
          </cell>
          <cell r="L151">
            <v>327</v>
          </cell>
          <cell r="M151" t="str">
            <v>SIN</v>
          </cell>
          <cell r="N151">
            <v>42</v>
          </cell>
          <cell r="O151">
            <v>327</v>
          </cell>
          <cell r="P151">
            <v>327</v>
          </cell>
          <cell r="Q151">
            <v>327</v>
          </cell>
          <cell r="R151" t="str">
            <v>SIN</v>
          </cell>
          <cell r="S151">
            <v>40</v>
          </cell>
          <cell r="T151">
            <v>372</v>
          </cell>
          <cell r="U151">
            <v>372</v>
          </cell>
          <cell r="V151">
            <v>372</v>
          </cell>
          <cell r="W151" t="str">
            <v>MEL/SIN</v>
          </cell>
          <cell r="X151">
            <v>40</v>
          </cell>
          <cell r="Y151">
            <v>337</v>
          </cell>
          <cell r="Z151">
            <v>337</v>
          </cell>
          <cell r="AA151">
            <v>337</v>
          </cell>
          <cell r="AB151" t="str">
            <v>SIN</v>
          </cell>
          <cell r="AC151">
            <v>40</v>
          </cell>
          <cell r="AD151" t="str">
            <v>Refer to Terms and Surcharges</v>
          </cell>
        </row>
        <row r="152">
          <cell r="B152" t="str">
            <v>Thessaloniki</v>
          </cell>
          <cell r="C152" t="str">
            <v>Greece</v>
          </cell>
          <cell r="D152" t="str">
            <v>USD</v>
          </cell>
          <cell r="E152">
            <v>441</v>
          </cell>
          <cell r="F152">
            <v>441</v>
          </cell>
          <cell r="G152">
            <v>827</v>
          </cell>
          <cell r="H152" t="str">
            <v>SIN/PIR</v>
          </cell>
          <cell r="I152">
            <v>46</v>
          </cell>
          <cell r="J152">
            <v>441</v>
          </cell>
          <cell r="K152">
            <v>441</v>
          </cell>
          <cell r="L152">
            <v>827</v>
          </cell>
          <cell r="M152" t="str">
            <v>SIN/PIR</v>
          </cell>
          <cell r="N152">
            <v>45</v>
          </cell>
          <cell r="O152">
            <v>441</v>
          </cell>
          <cell r="P152">
            <v>441</v>
          </cell>
          <cell r="Q152">
            <v>827</v>
          </cell>
          <cell r="R152" t="str">
            <v>SIN/PIR</v>
          </cell>
          <cell r="S152">
            <v>43</v>
          </cell>
          <cell r="T152">
            <v>451</v>
          </cell>
          <cell r="U152">
            <v>451</v>
          </cell>
          <cell r="V152">
            <v>837</v>
          </cell>
          <cell r="W152" t="str">
            <v>SIN/PIR</v>
          </cell>
          <cell r="X152">
            <v>43</v>
          </cell>
          <cell r="Y152">
            <v>451</v>
          </cell>
          <cell r="Z152">
            <v>451</v>
          </cell>
          <cell r="AA152">
            <v>837</v>
          </cell>
          <cell r="AB152" t="str">
            <v>SIN/PIR</v>
          </cell>
          <cell r="AC152">
            <v>43</v>
          </cell>
          <cell r="AD152" t="str">
            <v>Refer to Terms and Surcharges</v>
          </cell>
        </row>
        <row r="153">
          <cell r="B153" t="str">
            <v>St. Georges</v>
          </cell>
          <cell r="C153" t="str">
            <v>Grenada</v>
          </cell>
          <cell r="D153" t="str">
            <v>USD</v>
          </cell>
          <cell r="E153" t="str">
            <v>ON APP</v>
          </cell>
          <cell r="F153" t="str">
            <v>ON APP</v>
          </cell>
          <cell r="G153" t="str">
            <v>ON APP</v>
          </cell>
          <cell r="H153" t="str">
            <v>ON APP</v>
          </cell>
          <cell r="I153" t="str">
            <v>ON APP</v>
          </cell>
          <cell r="J153" t="str">
            <v>ON APP</v>
          </cell>
          <cell r="K153" t="str">
            <v>ON APP</v>
          </cell>
          <cell r="L153" t="str">
            <v>ON APP</v>
          </cell>
          <cell r="M153" t="str">
            <v>ON APP</v>
          </cell>
          <cell r="N153" t="str">
            <v>ON APP</v>
          </cell>
          <cell r="O153" t="str">
            <v>ON APP</v>
          </cell>
          <cell r="P153" t="str">
            <v>ON APP</v>
          </cell>
          <cell r="Q153" t="str">
            <v>ON APP</v>
          </cell>
          <cell r="R153" t="str">
            <v>ON APP</v>
          </cell>
          <cell r="S153" t="str">
            <v>ON APP</v>
          </cell>
          <cell r="T153" t="str">
            <v>ON APP</v>
          </cell>
          <cell r="U153" t="str">
            <v>ON APP</v>
          </cell>
          <cell r="V153" t="str">
            <v>ON APP</v>
          </cell>
          <cell r="W153" t="str">
            <v>ON APP</v>
          </cell>
          <cell r="X153" t="str">
            <v>ON APP</v>
          </cell>
          <cell r="Y153" t="str">
            <v>ON APP</v>
          </cell>
          <cell r="Z153" t="str">
            <v>ON APP</v>
          </cell>
          <cell r="AA153" t="str">
            <v>ON APP</v>
          </cell>
          <cell r="AB153" t="str">
            <v>ON APP</v>
          </cell>
          <cell r="AC153" t="str">
            <v>ON APP</v>
          </cell>
          <cell r="AD153" t="str">
            <v>Refer to Terms and Surcharges</v>
          </cell>
        </row>
        <row r="154">
          <cell r="B154" t="str">
            <v>Pointe A Pitre</v>
          </cell>
          <cell r="C154" t="str">
            <v>Guadeloupe</v>
          </cell>
          <cell r="D154" t="str">
            <v>USD</v>
          </cell>
          <cell r="E154">
            <v>600</v>
          </cell>
          <cell r="F154">
            <v>600</v>
          </cell>
          <cell r="G154">
            <v>600</v>
          </cell>
          <cell r="H154" t="str">
            <v>BUS/CFZ</v>
          </cell>
          <cell r="I154">
            <v>78</v>
          </cell>
          <cell r="J154">
            <v>600</v>
          </cell>
          <cell r="K154">
            <v>600</v>
          </cell>
          <cell r="L154">
            <v>600</v>
          </cell>
          <cell r="M154" t="str">
            <v>BUS/CFZ</v>
          </cell>
          <cell r="N154">
            <v>78</v>
          </cell>
          <cell r="O154">
            <v>600</v>
          </cell>
          <cell r="P154">
            <v>600</v>
          </cell>
          <cell r="Q154">
            <v>600</v>
          </cell>
          <cell r="R154" t="str">
            <v>BUS/CFZ</v>
          </cell>
          <cell r="S154">
            <v>78</v>
          </cell>
          <cell r="T154">
            <v>645</v>
          </cell>
          <cell r="U154">
            <v>645</v>
          </cell>
          <cell r="V154">
            <v>645</v>
          </cell>
          <cell r="W154" t="str">
            <v>BUS/CFZ</v>
          </cell>
          <cell r="X154">
            <v>82</v>
          </cell>
          <cell r="Y154" t="str">
            <v>ON APP</v>
          </cell>
          <cell r="Z154" t="str">
            <v>ON APP</v>
          </cell>
          <cell r="AA154" t="str">
            <v>ON APP</v>
          </cell>
          <cell r="AB154" t="str">
            <v>ON APP</v>
          </cell>
          <cell r="AC154" t="str">
            <v>ON APP</v>
          </cell>
          <cell r="AD154" t="str">
            <v>Refer to Terms and Surcharges</v>
          </cell>
        </row>
        <row r="155">
          <cell r="B155" t="str">
            <v xml:space="preserve">Guatemala City </v>
          </cell>
          <cell r="C155" t="str">
            <v>Guatemala</v>
          </cell>
          <cell r="D155" t="str">
            <v>USD</v>
          </cell>
          <cell r="E155">
            <v>435</v>
          </cell>
          <cell r="F155">
            <v>435</v>
          </cell>
          <cell r="G155">
            <v>435</v>
          </cell>
          <cell r="H155" t="str">
            <v>BUS/ CFZ</v>
          </cell>
          <cell r="I155">
            <v>51</v>
          </cell>
          <cell r="J155">
            <v>435</v>
          </cell>
          <cell r="K155">
            <v>435</v>
          </cell>
          <cell r="L155">
            <v>435</v>
          </cell>
          <cell r="M155" t="str">
            <v>BUS/ CFZ</v>
          </cell>
          <cell r="N155">
            <v>54</v>
          </cell>
          <cell r="O155">
            <v>435</v>
          </cell>
          <cell r="P155">
            <v>435</v>
          </cell>
          <cell r="Q155">
            <v>435</v>
          </cell>
          <cell r="R155" t="str">
            <v>BUS/ CFZ</v>
          </cell>
          <cell r="S155">
            <v>49</v>
          </cell>
          <cell r="T155">
            <v>480</v>
          </cell>
          <cell r="U155">
            <v>480</v>
          </cell>
          <cell r="V155">
            <v>480</v>
          </cell>
          <cell r="W155" t="str">
            <v>MEL/BUS/CFZ</v>
          </cell>
          <cell r="X155">
            <v>64</v>
          </cell>
          <cell r="Y155">
            <v>565</v>
          </cell>
          <cell r="Z155">
            <v>565</v>
          </cell>
          <cell r="AA155">
            <v>565</v>
          </cell>
          <cell r="AB155" t="str">
            <v>SIN/BUS/CFZ</v>
          </cell>
          <cell r="AC155">
            <v>55</v>
          </cell>
          <cell r="AD155" t="str">
            <v>Refer to Terms and Surcharges</v>
          </cell>
        </row>
        <row r="156">
          <cell r="B156" t="str">
            <v>Puerto Quetzal</v>
          </cell>
          <cell r="C156" t="str">
            <v>Guatemala</v>
          </cell>
          <cell r="D156" t="str">
            <v>USD</v>
          </cell>
          <cell r="E156">
            <v>435</v>
          </cell>
          <cell r="F156">
            <v>435</v>
          </cell>
          <cell r="G156">
            <v>435</v>
          </cell>
          <cell r="H156" t="str">
            <v>BUS/ CFZ</v>
          </cell>
          <cell r="I156">
            <v>51</v>
          </cell>
          <cell r="J156">
            <v>435</v>
          </cell>
          <cell r="K156">
            <v>435</v>
          </cell>
          <cell r="L156">
            <v>435</v>
          </cell>
          <cell r="M156" t="str">
            <v>BUS/ CFZ</v>
          </cell>
          <cell r="N156">
            <v>54</v>
          </cell>
          <cell r="O156">
            <v>435</v>
          </cell>
          <cell r="P156">
            <v>435</v>
          </cell>
          <cell r="Q156">
            <v>435</v>
          </cell>
          <cell r="R156" t="str">
            <v>BUS/ CFZ</v>
          </cell>
          <cell r="S156">
            <v>49</v>
          </cell>
          <cell r="T156">
            <v>480</v>
          </cell>
          <cell r="U156">
            <v>480</v>
          </cell>
          <cell r="V156">
            <v>480</v>
          </cell>
          <cell r="W156" t="str">
            <v>MEL/BUS/CFZ</v>
          </cell>
          <cell r="X156">
            <v>58</v>
          </cell>
          <cell r="Y156" t="str">
            <v>ON APP</v>
          </cell>
          <cell r="Z156" t="str">
            <v>ON APP</v>
          </cell>
          <cell r="AA156" t="str">
            <v>ON APP</v>
          </cell>
          <cell r="AB156" t="str">
            <v>ON APP</v>
          </cell>
          <cell r="AC156" t="str">
            <v>ON APP</v>
          </cell>
          <cell r="AD156" t="str">
            <v>Refer to Terms and Surcharges</v>
          </cell>
        </row>
        <row r="157">
          <cell r="B157" t="str">
            <v>Conakry</v>
          </cell>
          <cell r="C157" t="str">
            <v>Guinea</v>
          </cell>
          <cell r="D157" t="str">
            <v>USD</v>
          </cell>
          <cell r="E157" t="str">
            <v>ON APP</v>
          </cell>
          <cell r="F157" t="str">
            <v>ON APP</v>
          </cell>
          <cell r="G157" t="str">
            <v>ON APP</v>
          </cell>
          <cell r="H157" t="str">
            <v>ON APP</v>
          </cell>
          <cell r="I157" t="str">
            <v>ON APP</v>
          </cell>
          <cell r="J157" t="str">
            <v>ON APP</v>
          </cell>
          <cell r="K157" t="str">
            <v>ON APP</v>
          </cell>
          <cell r="L157" t="str">
            <v>ON APP</v>
          </cell>
          <cell r="M157" t="str">
            <v>ON APP</v>
          </cell>
          <cell r="N157" t="str">
            <v>ON APP</v>
          </cell>
          <cell r="O157" t="str">
            <v>ON APP</v>
          </cell>
          <cell r="P157" t="str">
            <v>ON APP</v>
          </cell>
          <cell r="Q157" t="str">
            <v>ON APP</v>
          </cell>
          <cell r="R157" t="str">
            <v>ON APP</v>
          </cell>
          <cell r="S157" t="str">
            <v>ON APP</v>
          </cell>
          <cell r="T157" t="str">
            <v>ON APP</v>
          </cell>
          <cell r="U157" t="str">
            <v>ON APP</v>
          </cell>
          <cell r="V157" t="str">
            <v>ON APP</v>
          </cell>
          <cell r="W157" t="str">
            <v>ON APP</v>
          </cell>
          <cell r="X157" t="str">
            <v>ON APP</v>
          </cell>
          <cell r="Y157" t="str">
            <v>ON APP</v>
          </cell>
          <cell r="Z157" t="str">
            <v>ON APP</v>
          </cell>
          <cell r="AA157" t="str">
            <v>ON APP</v>
          </cell>
          <cell r="AB157" t="str">
            <v>ON APP</v>
          </cell>
          <cell r="AC157" t="str">
            <v>ON APP</v>
          </cell>
          <cell r="AD157" t="str">
            <v>Refer to Terms and Surcharges</v>
          </cell>
        </row>
        <row r="158">
          <cell r="B158" t="str">
            <v>Georgetown</v>
          </cell>
          <cell r="C158" t="str">
            <v>Guyana</v>
          </cell>
          <cell r="D158" t="str">
            <v>USD</v>
          </cell>
          <cell r="E158">
            <v>470</v>
          </cell>
          <cell r="F158">
            <v>470</v>
          </cell>
          <cell r="G158">
            <v>470</v>
          </cell>
          <cell r="H158" t="str">
            <v>BUS/CFZ</v>
          </cell>
          <cell r="I158">
            <v>88</v>
          </cell>
          <cell r="J158">
            <v>470</v>
          </cell>
          <cell r="K158">
            <v>470</v>
          </cell>
          <cell r="L158">
            <v>470</v>
          </cell>
          <cell r="M158" t="str">
            <v>BUS/CFZ</v>
          </cell>
          <cell r="N158">
            <v>91</v>
          </cell>
          <cell r="O158">
            <v>470</v>
          </cell>
          <cell r="P158">
            <v>470</v>
          </cell>
          <cell r="Q158">
            <v>470</v>
          </cell>
          <cell r="R158" t="str">
            <v>BUS/CFZ</v>
          </cell>
          <cell r="S158">
            <v>86</v>
          </cell>
          <cell r="T158">
            <v>515</v>
          </cell>
          <cell r="U158">
            <v>515</v>
          </cell>
          <cell r="V158">
            <v>515</v>
          </cell>
          <cell r="W158" t="str">
            <v>MEL/BUS/CFZ</v>
          </cell>
          <cell r="X158">
            <v>95</v>
          </cell>
          <cell r="Y158" t="str">
            <v>ON APP</v>
          </cell>
          <cell r="Z158" t="str">
            <v>ON APP</v>
          </cell>
          <cell r="AA158" t="str">
            <v>ON APP</v>
          </cell>
          <cell r="AB158" t="str">
            <v>ON APP</v>
          </cell>
          <cell r="AC158" t="str">
            <v>ON APP</v>
          </cell>
          <cell r="AD158" t="str">
            <v>Refer to Terms and Surcharges</v>
          </cell>
        </row>
        <row r="159">
          <cell r="B159" t="str">
            <v>Port Au Prince</v>
          </cell>
          <cell r="C159" t="str">
            <v>Haiti</v>
          </cell>
          <cell r="D159" t="str">
            <v>USD</v>
          </cell>
          <cell r="E159">
            <v>545</v>
          </cell>
          <cell r="F159">
            <v>545</v>
          </cell>
          <cell r="G159">
            <v>545</v>
          </cell>
          <cell r="H159" t="str">
            <v>BUS/CFZ</v>
          </cell>
          <cell r="I159">
            <v>78</v>
          </cell>
          <cell r="J159">
            <v>545</v>
          </cell>
          <cell r="K159">
            <v>545</v>
          </cell>
          <cell r="L159">
            <v>545</v>
          </cell>
          <cell r="M159" t="str">
            <v>BUS/CFZ</v>
          </cell>
          <cell r="N159">
            <v>78</v>
          </cell>
          <cell r="O159">
            <v>545</v>
          </cell>
          <cell r="P159">
            <v>545</v>
          </cell>
          <cell r="Q159">
            <v>545</v>
          </cell>
          <cell r="R159" t="str">
            <v>BUS/CFZ</v>
          </cell>
          <cell r="S159">
            <v>78</v>
          </cell>
          <cell r="T159">
            <v>590</v>
          </cell>
          <cell r="U159">
            <v>590</v>
          </cell>
          <cell r="V159">
            <v>590</v>
          </cell>
          <cell r="W159" t="str">
            <v>MEL/BUS/CFZ</v>
          </cell>
          <cell r="X159">
            <v>82</v>
          </cell>
          <cell r="Y159" t="str">
            <v>ON APP</v>
          </cell>
          <cell r="Z159" t="str">
            <v>ON APP</v>
          </cell>
          <cell r="AA159" t="str">
            <v>ON APP</v>
          </cell>
          <cell r="AB159" t="str">
            <v>ON APP</v>
          </cell>
          <cell r="AC159" t="str">
            <v>ON APP</v>
          </cell>
          <cell r="AD159" t="str">
            <v>Refer to Terms and Surcharges</v>
          </cell>
        </row>
        <row r="160">
          <cell r="B160" t="str">
            <v>Puerto Cortes</v>
          </cell>
          <cell r="C160" t="str">
            <v>Honduras</v>
          </cell>
          <cell r="D160" t="str">
            <v>USD</v>
          </cell>
          <cell r="E160">
            <v>440</v>
          </cell>
          <cell r="F160">
            <v>440</v>
          </cell>
          <cell r="G160">
            <v>440</v>
          </cell>
          <cell r="H160" t="str">
            <v>BUS/CFZ</v>
          </cell>
          <cell r="I160">
            <v>65</v>
          </cell>
          <cell r="J160">
            <v>440</v>
          </cell>
          <cell r="K160">
            <v>440</v>
          </cell>
          <cell r="L160">
            <v>440</v>
          </cell>
          <cell r="M160" t="str">
            <v>BUS/CFZ</v>
          </cell>
          <cell r="N160">
            <v>66</v>
          </cell>
          <cell r="O160">
            <v>440</v>
          </cell>
          <cell r="P160">
            <v>440</v>
          </cell>
          <cell r="Q160">
            <v>440</v>
          </cell>
          <cell r="R160" t="str">
            <v>BUS/CFZ</v>
          </cell>
          <cell r="S160">
            <v>64</v>
          </cell>
          <cell r="T160">
            <v>485</v>
          </cell>
          <cell r="U160">
            <v>485</v>
          </cell>
          <cell r="V160">
            <v>485</v>
          </cell>
          <cell r="W160" t="str">
            <v>MEL/BUS/CFZ</v>
          </cell>
          <cell r="X160">
            <v>70</v>
          </cell>
          <cell r="Y160" t="str">
            <v>ON APP</v>
          </cell>
          <cell r="Z160" t="str">
            <v>ON APP</v>
          </cell>
          <cell r="AA160" t="str">
            <v>ON APP</v>
          </cell>
          <cell r="AB160" t="str">
            <v>ON APP</v>
          </cell>
          <cell r="AC160" t="str">
            <v>ON APP</v>
          </cell>
          <cell r="AD160" t="str">
            <v>Refer to Terms and Surcharges</v>
          </cell>
        </row>
        <row r="161">
          <cell r="B161" t="str">
            <v>San Pedro Sula</v>
          </cell>
          <cell r="C161" t="str">
            <v>Honduras</v>
          </cell>
          <cell r="D161" t="str">
            <v>USD</v>
          </cell>
          <cell r="E161">
            <v>435</v>
          </cell>
          <cell r="F161">
            <v>435</v>
          </cell>
          <cell r="G161">
            <v>435</v>
          </cell>
          <cell r="H161" t="str">
            <v>BUS/SAN</v>
          </cell>
          <cell r="I161">
            <v>56</v>
          </cell>
          <cell r="J161">
            <v>435</v>
          </cell>
          <cell r="K161">
            <v>435</v>
          </cell>
          <cell r="L161">
            <v>435</v>
          </cell>
          <cell r="M161" t="str">
            <v>BUS/SAN</v>
          </cell>
          <cell r="N161">
            <v>55</v>
          </cell>
          <cell r="O161">
            <v>435</v>
          </cell>
          <cell r="P161">
            <v>435</v>
          </cell>
          <cell r="Q161">
            <v>435</v>
          </cell>
          <cell r="R161" t="str">
            <v>BUS/SAN</v>
          </cell>
          <cell r="S161">
            <v>59</v>
          </cell>
          <cell r="T161">
            <v>480</v>
          </cell>
          <cell r="U161">
            <v>480</v>
          </cell>
          <cell r="V161">
            <v>480</v>
          </cell>
          <cell r="W161" t="str">
            <v>MEL/BUS/SAN</v>
          </cell>
          <cell r="X161">
            <v>65</v>
          </cell>
          <cell r="Y161">
            <v>595</v>
          </cell>
          <cell r="Z161">
            <v>595</v>
          </cell>
          <cell r="AA161">
            <v>595</v>
          </cell>
          <cell r="AB161" t="str">
            <v>SIN/BUS/CFZ</v>
          </cell>
          <cell r="AC161">
            <v>64</v>
          </cell>
          <cell r="AD161" t="str">
            <v>Refer to Terms and Surcharges</v>
          </cell>
        </row>
        <row r="162">
          <cell r="B162" t="str">
            <v>Tegucigalpa</v>
          </cell>
          <cell r="C162" t="str">
            <v>Honduras</v>
          </cell>
          <cell r="D162" t="str">
            <v>USD</v>
          </cell>
          <cell r="E162">
            <v>445</v>
          </cell>
          <cell r="F162">
            <v>445</v>
          </cell>
          <cell r="G162">
            <v>445</v>
          </cell>
          <cell r="H162" t="str">
            <v>BUS/CFZ</v>
          </cell>
          <cell r="I162">
            <v>78</v>
          </cell>
          <cell r="J162">
            <v>445</v>
          </cell>
          <cell r="K162">
            <v>445</v>
          </cell>
          <cell r="L162">
            <v>445</v>
          </cell>
          <cell r="M162" t="str">
            <v>BUS/CFZ</v>
          </cell>
          <cell r="N162">
            <v>77</v>
          </cell>
          <cell r="O162">
            <v>445</v>
          </cell>
          <cell r="P162">
            <v>445</v>
          </cell>
          <cell r="Q162">
            <v>445</v>
          </cell>
          <cell r="R162" t="str">
            <v>BUS/CFZ</v>
          </cell>
          <cell r="S162">
            <v>73</v>
          </cell>
          <cell r="T162">
            <v>490</v>
          </cell>
          <cell r="U162">
            <v>490</v>
          </cell>
          <cell r="V162">
            <v>490</v>
          </cell>
          <cell r="W162" t="str">
            <v>MEL/BUS/CFZ</v>
          </cell>
          <cell r="X162">
            <v>87</v>
          </cell>
          <cell r="Y162">
            <v>595</v>
          </cell>
          <cell r="Z162">
            <v>595</v>
          </cell>
          <cell r="AA162">
            <v>595</v>
          </cell>
          <cell r="AB162" t="str">
            <v>SIN/BUS/CFZ</v>
          </cell>
          <cell r="AC162">
            <v>78</v>
          </cell>
          <cell r="AD162" t="str">
            <v>Refer to Terms and Surcharges</v>
          </cell>
        </row>
        <row r="163">
          <cell r="B163" t="str">
            <v>Hong Kong</v>
          </cell>
          <cell r="C163" t="str">
            <v>Hong Kong</v>
          </cell>
          <cell r="D163" t="str">
            <v>USD</v>
          </cell>
          <cell r="E163">
            <v>45</v>
          </cell>
          <cell r="F163">
            <v>45</v>
          </cell>
          <cell r="G163">
            <v>45</v>
          </cell>
          <cell r="H163" t="str">
            <v>BUS</v>
          </cell>
          <cell r="I163">
            <v>25</v>
          </cell>
          <cell r="J163">
            <v>45</v>
          </cell>
          <cell r="K163">
            <v>45</v>
          </cell>
          <cell r="L163">
            <v>45</v>
          </cell>
          <cell r="M163" t="str">
            <v>BUS</v>
          </cell>
          <cell r="N163">
            <v>24</v>
          </cell>
          <cell r="O163">
            <v>45</v>
          </cell>
          <cell r="P163">
            <v>45</v>
          </cell>
          <cell r="Q163">
            <v>45</v>
          </cell>
          <cell r="R163" t="str">
            <v>BUS</v>
          </cell>
          <cell r="S163">
            <v>22</v>
          </cell>
          <cell r="T163">
            <v>39</v>
          </cell>
          <cell r="U163">
            <v>39</v>
          </cell>
          <cell r="V163">
            <v>39</v>
          </cell>
          <cell r="W163" t="str">
            <v>SIN</v>
          </cell>
          <cell r="X163">
            <v>22</v>
          </cell>
          <cell r="Y163">
            <v>39</v>
          </cell>
          <cell r="Z163">
            <v>39</v>
          </cell>
          <cell r="AA163">
            <v>39</v>
          </cell>
          <cell r="AB163" t="str">
            <v>SIN</v>
          </cell>
          <cell r="AC163">
            <v>22</v>
          </cell>
          <cell r="AD163" t="str">
            <v>Refer to Terms and Surcharges</v>
          </cell>
        </row>
        <row r="164">
          <cell r="B164" t="str">
            <v>Budapest</v>
          </cell>
          <cell r="C164" t="str">
            <v>Hungary</v>
          </cell>
          <cell r="D164" t="str">
            <v>USD</v>
          </cell>
          <cell r="E164">
            <v>332</v>
          </cell>
          <cell r="F164">
            <v>332</v>
          </cell>
          <cell r="G164">
            <v>322</v>
          </cell>
          <cell r="H164" t="str">
            <v>SIN/RTM</v>
          </cell>
          <cell r="I164">
            <v>56</v>
          </cell>
          <cell r="J164">
            <v>332</v>
          </cell>
          <cell r="K164">
            <v>332</v>
          </cell>
          <cell r="L164">
            <v>322</v>
          </cell>
          <cell r="M164" t="str">
            <v>SIN/RTM</v>
          </cell>
          <cell r="N164">
            <v>55</v>
          </cell>
          <cell r="O164">
            <v>332</v>
          </cell>
          <cell r="P164">
            <v>332</v>
          </cell>
          <cell r="Q164">
            <v>332</v>
          </cell>
          <cell r="R164" t="str">
            <v>SIN/RTM</v>
          </cell>
          <cell r="S164">
            <v>53</v>
          </cell>
          <cell r="T164">
            <v>342</v>
          </cell>
          <cell r="U164">
            <v>342</v>
          </cell>
          <cell r="V164">
            <v>342</v>
          </cell>
          <cell r="W164" t="str">
            <v>SIN/RTM</v>
          </cell>
          <cell r="X164">
            <v>53</v>
          </cell>
          <cell r="Y164">
            <v>342</v>
          </cell>
          <cell r="Z164">
            <v>342</v>
          </cell>
          <cell r="AA164">
            <v>342</v>
          </cell>
          <cell r="AB164" t="str">
            <v>SIN/RTM</v>
          </cell>
          <cell r="AC164">
            <v>53</v>
          </cell>
          <cell r="AD164" t="str">
            <v>Refer to Terms and Surcharges</v>
          </cell>
        </row>
        <row r="165">
          <cell r="B165" t="str">
            <v>Reykjavik</v>
          </cell>
          <cell r="C165" t="str">
            <v>Iceland</v>
          </cell>
          <cell r="D165" t="str">
            <v>USD</v>
          </cell>
          <cell r="E165" t="str">
            <v>ON APP</v>
          </cell>
          <cell r="F165" t="str">
            <v>ON APP</v>
          </cell>
          <cell r="G165" t="str">
            <v>ON APP</v>
          </cell>
          <cell r="H165" t="str">
            <v>ON APP</v>
          </cell>
          <cell r="I165" t="str">
            <v>ON APP</v>
          </cell>
          <cell r="J165" t="str">
            <v>ON APP</v>
          </cell>
          <cell r="K165" t="str">
            <v>ON APP</v>
          </cell>
          <cell r="L165" t="str">
            <v>ON APP</v>
          </cell>
          <cell r="M165" t="str">
            <v>ON APP</v>
          </cell>
          <cell r="N165" t="str">
            <v>ON APP</v>
          </cell>
          <cell r="O165" t="str">
            <v>ON APP</v>
          </cell>
          <cell r="P165" t="str">
            <v>ON APP</v>
          </cell>
          <cell r="Q165" t="str">
            <v>ON APP</v>
          </cell>
          <cell r="R165" t="str">
            <v>ON APP</v>
          </cell>
          <cell r="S165" t="str">
            <v>ON APP</v>
          </cell>
          <cell r="T165" t="str">
            <v>ON APP</v>
          </cell>
          <cell r="U165" t="str">
            <v>ON APP</v>
          </cell>
          <cell r="V165" t="str">
            <v>ON APP</v>
          </cell>
          <cell r="W165" t="str">
            <v>ON APP</v>
          </cell>
          <cell r="X165" t="str">
            <v>ON APP</v>
          </cell>
          <cell r="Y165" t="str">
            <v>ON APP</v>
          </cell>
          <cell r="Z165" t="str">
            <v>ON APP</v>
          </cell>
          <cell r="AA165" t="str">
            <v>ON APP</v>
          </cell>
          <cell r="AB165" t="str">
            <v>ON APP</v>
          </cell>
          <cell r="AC165" t="str">
            <v>ON APP</v>
          </cell>
          <cell r="AD165" t="str">
            <v>Refer to Terms and Surcharges</v>
          </cell>
        </row>
        <row r="166">
          <cell r="B166" t="str">
            <v>Bangalore</v>
          </cell>
          <cell r="C166" t="str">
            <v>India</v>
          </cell>
          <cell r="D166" t="str">
            <v>USD</v>
          </cell>
          <cell r="E166">
            <v>163</v>
          </cell>
          <cell r="F166">
            <v>163</v>
          </cell>
          <cell r="G166">
            <v>163</v>
          </cell>
          <cell r="H166" t="str">
            <v>SIN/MAA</v>
          </cell>
          <cell r="I166">
            <v>35</v>
          </cell>
          <cell r="J166">
            <v>163</v>
          </cell>
          <cell r="K166">
            <v>163</v>
          </cell>
          <cell r="L166">
            <v>163</v>
          </cell>
          <cell r="M166" t="str">
            <v>SIN/MAA</v>
          </cell>
          <cell r="N166">
            <v>34</v>
          </cell>
          <cell r="O166">
            <v>163</v>
          </cell>
          <cell r="P166">
            <v>163</v>
          </cell>
          <cell r="Q166">
            <v>163</v>
          </cell>
          <cell r="R166" t="str">
            <v>SIN/MAA</v>
          </cell>
          <cell r="S166">
            <v>32</v>
          </cell>
          <cell r="T166">
            <v>178</v>
          </cell>
          <cell r="U166">
            <v>178</v>
          </cell>
          <cell r="V166">
            <v>178</v>
          </cell>
          <cell r="W166" t="str">
            <v>SIN/MAA</v>
          </cell>
          <cell r="X166">
            <v>32</v>
          </cell>
          <cell r="Y166">
            <v>178</v>
          </cell>
          <cell r="Z166">
            <v>178</v>
          </cell>
          <cell r="AA166">
            <v>178</v>
          </cell>
          <cell r="AB166" t="str">
            <v>SIN/MAA</v>
          </cell>
          <cell r="AC166">
            <v>32</v>
          </cell>
          <cell r="AD166" t="str">
            <v>Refer to Terms and Surcharges</v>
          </cell>
        </row>
        <row r="167">
          <cell r="B167" t="str">
            <v>Calcutta</v>
          </cell>
          <cell r="C167" t="str">
            <v>India</v>
          </cell>
          <cell r="D167" t="str">
            <v>USD</v>
          </cell>
          <cell r="E167">
            <v>173</v>
          </cell>
          <cell r="F167">
            <v>173</v>
          </cell>
          <cell r="G167">
            <v>173</v>
          </cell>
          <cell r="H167" t="str">
            <v>SIN</v>
          </cell>
          <cell r="I167">
            <v>26</v>
          </cell>
          <cell r="J167">
            <v>173</v>
          </cell>
          <cell r="K167">
            <v>173</v>
          </cell>
          <cell r="L167">
            <v>173</v>
          </cell>
          <cell r="M167" t="str">
            <v>SIN</v>
          </cell>
          <cell r="N167">
            <v>25</v>
          </cell>
          <cell r="O167">
            <v>173</v>
          </cell>
          <cell r="P167">
            <v>173</v>
          </cell>
          <cell r="Q167">
            <v>173</v>
          </cell>
          <cell r="R167" t="str">
            <v>SIN</v>
          </cell>
          <cell r="S167">
            <v>23</v>
          </cell>
          <cell r="T167">
            <v>188</v>
          </cell>
          <cell r="U167">
            <v>188</v>
          </cell>
          <cell r="V167">
            <v>188</v>
          </cell>
          <cell r="W167" t="str">
            <v>SIN</v>
          </cell>
          <cell r="X167">
            <v>23</v>
          </cell>
          <cell r="Y167">
            <v>188</v>
          </cell>
          <cell r="Z167">
            <v>188</v>
          </cell>
          <cell r="AA167">
            <v>188</v>
          </cell>
          <cell r="AB167" t="str">
            <v>SIN</v>
          </cell>
          <cell r="AC167">
            <v>23</v>
          </cell>
          <cell r="AD167" t="str">
            <v>Refer to Terms and Surcharges</v>
          </cell>
        </row>
        <row r="168">
          <cell r="B168" t="str">
            <v>Chennai</v>
          </cell>
          <cell r="C168" t="str">
            <v>India</v>
          </cell>
          <cell r="D168" t="str">
            <v>USD</v>
          </cell>
          <cell r="E168">
            <v>168</v>
          </cell>
          <cell r="F168">
            <v>168</v>
          </cell>
          <cell r="G168">
            <v>168</v>
          </cell>
          <cell r="H168" t="str">
            <v>SIN</v>
          </cell>
          <cell r="I168">
            <v>26</v>
          </cell>
          <cell r="J168">
            <v>168</v>
          </cell>
          <cell r="K168">
            <v>168</v>
          </cell>
          <cell r="L168">
            <v>168</v>
          </cell>
          <cell r="M168" t="str">
            <v>SIN</v>
          </cell>
          <cell r="N168">
            <v>25</v>
          </cell>
          <cell r="O168">
            <v>168</v>
          </cell>
          <cell r="P168">
            <v>168</v>
          </cell>
          <cell r="Q168">
            <v>168</v>
          </cell>
          <cell r="R168" t="str">
            <v>SIN</v>
          </cell>
          <cell r="S168">
            <v>23</v>
          </cell>
          <cell r="T168">
            <v>178</v>
          </cell>
          <cell r="U168">
            <v>178</v>
          </cell>
          <cell r="V168">
            <v>178</v>
          </cell>
          <cell r="W168" t="str">
            <v>SIN</v>
          </cell>
          <cell r="X168">
            <v>23</v>
          </cell>
          <cell r="Y168">
            <v>178</v>
          </cell>
          <cell r="Z168">
            <v>178</v>
          </cell>
          <cell r="AA168">
            <v>178</v>
          </cell>
          <cell r="AB168" t="str">
            <v>SIN</v>
          </cell>
          <cell r="AC168">
            <v>23</v>
          </cell>
          <cell r="AD168" t="str">
            <v>Refer to Terms and Surcharges</v>
          </cell>
        </row>
        <row r="169">
          <cell r="B169" t="str">
            <v>Cochin</v>
          </cell>
          <cell r="C169" t="str">
            <v>India</v>
          </cell>
          <cell r="D169" t="str">
            <v>USD</v>
          </cell>
          <cell r="E169" t="str">
            <v>ON APP</v>
          </cell>
          <cell r="F169" t="str">
            <v>ON APP</v>
          </cell>
          <cell r="G169" t="str">
            <v>ON APP</v>
          </cell>
          <cell r="H169" t="str">
            <v>SIN/CMB</v>
          </cell>
          <cell r="I169">
            <v>41</v>
          </cell>
          <cell r="J169" t="str">
            <v>ON APP</v>
          </cell>
          <cell r="K169" t="str">
            <v>ON APP</v>
          </cell>
          <cell r="L169" t="str">
            <v>ON APP</v>
          </cell>
          <cell r="M169" t="str">
            <v>SIN/CMB</v>
          </cell>
          <cell r="N169">
            <v>40</v>
          </cell>
          <cell r="O169" t="str">
            <v>ON APP</v>
          </cell>
          <cell r="P169" t="str">
            <v>ON APP</v>
          </cell>
          <cell r="Q169" t="str">
            <v>ON APP</v>
          </cell>
          <cell r="R169" t="str">
            <v>SIN/CMB</v>
          </cell>
          <cell r="S169">
            <v>38</v>
          </cell>
          <cell r="T169" t="str">
            <v>ON APP</v>
          </cell>
          <cell r="U169" t="str">
            <v>ON APP</v>
          </cell>
          <cell r="V169" t="str">
            <v>ON APP</v>
          </cell>
          <cell r="W169" t="str">
            <v>SIN/CMB</v>
          </cell>
          <cell r="X169">
            <v>38</v>
          </cell>
          <cell r="Y169" t="str">
            <v>ON APP</v>
          </cell>
          <cell r="Z169" t="str">
            <v>ON APP</v>
          </cell>
          <cell r="AA169" t="str">
            <v>ON APP</v>
          </cell>
          <cell r="AB169" t="str">
            <v>SIN/CMB</v>
          </cell>
          <cell r="AC169">
            <v>38</v>
          </cell>
          <cell r="AD169" t="str">
            <v>Refer to Terms and Surcharges</v>
          </cell>
        </row>
        <row r="170">
          <cell r="B170" t="str">
            <v>Hyderabad</v>
          </cell>
          <cell r="C170" t="str">
            <v>India</v>
          </cell>
          <cell r="D170" t="str">
            <v>USD</v>
          </cell>
          <cell r="E170">
            <v>237</v>
          </cell>
          <cell r="F170">
            <v>237</v>
          </cell>
          <cell r="G170">
            <v>735</v>
          </cell>
          <cell r="H170" t="str">
            <v>SIN/MAA</v>
          </cell>
          <cell r="I170">
            <v>41</v>
          </cell>
          <cell r="J170">
            <v>237</v>
          </cell>
          <cell r="K170">
            <v>237</v>
          </cell>
          <cell r="L170">
            <v>735</v>
          </cell>
          <cell r="M170" t="str">
            <v>SIN/MAA</v>
          </cell>
          <cell r="N170">
            <v>40</v>
          </cell>
          <cell r="O170">
            <v>237</v>
          </cell>
          <cell r="P170">
            <v>237</v>
          </cell>
          <cell r="Q170">
            <v>735</v>
          </cell>
          <cell r="R170" t="str">
            <v>SIN/MAA</v>
          </cell>
          <cell r="S170">
            <v>38</v>
          </cell>
          <cell r="T170">
            <v>247</v>
          </cell>
          <cell r="U170">
            <v>247</v>
          </cell>
          <cell r="V170">
            <v>745</v>
          </cell>
          <cell r="W170" t="str">
            <v>SIN/MAA</v>
          </cell>
          <cell r="X170">
            <v>38</v>
          </cell>
          <cell r="Y170">
            <v>247</v>
          </cell>
          <cell r="Z170">
            <v>247</v>
          </cell>
          <cell r="AA170">
            <v>745</v>
          </cell>
          <cell r="AB170" t="str">
            <v>SIN/MAA</v>
          </cell>
          <cell r="AC170">
            <v>38</v>
          </cell>
          <cell r="AD170" t="str">
            <v>Refer to Terms and Surcharges</v>
          </cell>
        </row>
        <row r="171">
          <cell r="B171" t="str">
            <v>Mumbai</v>
          </cell>
          <cell r="C171" t="str">
            <v>India</v>
          </cell>
          <cell r="D171" t="str">
            <v>USD</v>
          </cell>
          <cell r="E171">
            <v>183</v>
          </cell>
          <cell r="F171">
            <v>183</v>
          </cell>
          <cell r="G171">
            <v>183</v>
          </cell>
          <cell r="H171" t="str">
            <v>SIN/NSA</v>
          </cell>
          <cell r="I171">
            <v>36</v>
          </cell>
          <cell r="J171">
            <v>183</v>
          </cell>
          <cell r="K171">
            <v>183</v>
          </cell>
          <cell r="L171">
            <v>183</v>
          </cell>
          <cell r="M171" t="str">
            <v>SIN/NSA</v>
          </cell>
          <cell r="N171">
            <v>35</v>
          </cell>
          <cell r="O171">
            <v>183</v>
          </cell>
          <cell r="P171">
            <v>183</v>
          </cell>
          <cell r="Q171">
            <v>183</v>
          </cell>
          <cell r="R171" t="str">
            <v>SIN/NSA</v>
          </cell>
          <cell r="S171">
            <v>33</v>
          </cell>
          <cell r="T171">
            <v>193</v>
          </cell>
          <cell r="U171">
            <v>193</v>
          </cell>
          <cell r="V171">
            <v>193</v>
          </cell>
          <cell r="W171" t="str">
            <v>SIN/NSA</v>
          </cell>
          <cell r="X171">
            <v>33</v>
          </cell>
          <cell r="Y171">
            <v>193</v>
          </cell>
          <cell r="Z171">
            <v>193</v>
          </cell>
          <cell r="AA171">
            <v>193</v>
          </cell>
          <cell r="AB171" t="str">
            <v>SIN/NSA</v>
          </cell>
          <cell r="AC171">
            <v>33</v>
          </cell>
          <cell r="AD171" t="str">
            <v>Refer to Terms and Surcharges</v>
          </cell>
        </row>
        <row r="172">
          <cell r="B172" t="str">
            <v>New Delhi</v>
          </cell>
          <cell r="C172" t="str">
            <v>India</v>
          </cell>
          <cell r="D172" t="str">
            <v>USD</v>
          </cell>
          <cell r="E172">
            <v>208</v>
          </cell>
          <cell r="F172">
            <v>208</v>
          </cell>
          <cell r="G172">
            <v>208</v>
          </cell>
          <cell r="H172" t="str">
            <v>SIN</v>
          </cell>
          <cell r="I172">
            <v>36</v>
          </cell>
          <cell r="J172">
            <v>208</v>
          </cell>
          <cell r="K172">
            <v>208</v>
          </cell>
          <cell r="L172">
            <v>208</v>
          </cell>
          <cell r="M172" t="str">
            <v>SIN</v>
          </cell>
          <cell r="N172">
            <v>39</v>
          </cell>
          <cell r="O172">
            <v>208</v>
          </cell>
          <cell r="P172">
            <v>208</v>
          </cell>
          <cell r="Q172">
            <v>208</v>
          </cell>
          <cell r="R172" t="str">
            <v>SIN</v>
          </cell>
          <cell r="S172">
            <v>32</v>
          </cell>
          <cell r="T172">
            <v>218</v>
          </cell>
          <cell r="U172">
            <v>218</v>
          </cell>
          <cell r="V172">
            <v>218</v>
          </cell>
          <cell r="W172" t="str">
            <v>SIN</v>
          </cell>
          <cell r="X172">
            <v>32</v>
          </cell>
          <cell r="Y172">
            <v>218</v>
          </cell>
          <cell r="Z172">
            <v>218</v>
          </cell>
          <cell r="AA172">
            <v>218</v>
          </cell>
          <cell r="AB172" t="str">
            <v>SIN</v>
          </cell>
          <cell r="AC172">
            <v>32</v>
          </cell>
          <cell r="AD172" t="str">
            <v>Refer to Terms and Surcharges</v>
          </cell>
        </row>
        <row r="173">
          <cell r="B173" t="str">
            <v>Nhava Sheva</v>
          </cell>
          <cell r="C173" t="str">
            <v>India</v>
          </cell>
          <cell r="D173" t="str">
            <v>USD</v>
          </cell>
          <cell r="E173">
            <v>172</v>
          </cell>
          <cell r="F173">
            <v>172</v>
          </cell>
          <cell r="G173">
            <v>172</v>
          </cell>
          <cell r="H173" t="str">
            <v>SIN</v>
          </cell>
          <cell r="I173">
            <v>26</v>
          </cell>
          <cell r="J173">
            <v>172</v>
          </cell>
          <cell r="K173">
            <v>172</v>
          </cell>
          <cell r="L173">
            <v>172</v>
          </cell>
          <cell r="M173" t="str">
            <v>SIN</v>
          </cell>
          <cell r="N173">
            <v>25</v>
          </cell>
          <cell r="O173">
            <v>172</v>
          </cell>
          <cell r="P173">
            <v>172</v>
          </cell>
          <cell r="Q173">
            <v>172</v>
          </cell>
          <cell r="R173" t="str">
            <v>SIN</v>
          </cell>
          <cell r="S173">
            <v>23</v>
          </cell>
          <cell r="T173">
            <v>182</v>
          </cell>
          <cell r="U173">
            <v>182</v>
          </cell>
          <cell r="V173">
            <v>182</v>
          </cell>
          <cell r="W173" t="str">
            <v>SIN</v>
          </cell>
          <cell r="X173">
            <v>23</v>
          </cell>
          <cell r="Y173">
            <v>201</v>
          </cell>
          <cell r="Z173">
            <v>201</v>
          </cell>
          <cell r="AA173">
            <v>201</v>
          </cell>
          <cell r="AB173" t="str">
            <v>SIN</v>
          </cell>
          <cell r="AC173">
            <v>23</v>
          </cell>
          <cell r="AD173" t="str">
            <v>Refer to Terms and Surcharges</v>
          </cell>
        </row>
        <row r="174">
          <cell r="B174" t="str">
            <v>Tuticorin</v>
          </cell>
          <cell r="C174" t="str">
            <v>India</v>
          </cell>
          <cell r="D174" t="str">
            <v>USD</v>
          </cell>
          <cell r="E174" t="str">
            <v>ON APP</v>
          </cell>
          <cell r="F174" t="str">
            <v>ON APP</v>
          </cell>
          <cell r="G174" t="str">
            <v>ON APP</v>
          </cell>
          <cell r="H174" t="str">
            <v>SIN/CMB</v>
          </cell>
          <cell r="I174">
            <v>41</v>
          </cell>
          <cell r="J174" t="str">
            <v>ON APP</v>
          </cell>
          <cell r="K174" t="str">
            <v>ON APP</v>
          </cell>
          <cell r="L174" t="str">
            <v>ON APP</v>
          </cell>
          <cell r="M174" t="str">
            <v>SIN/CMB</v>
          </cell>
          <cell r="N174">
            <v>40</v>
          </cell>
          <cell r="O174" t="str">
            <v>ON APP</v>
          </cell>
          <cell r="P174" t="str">
            <v>ON APP</v>
          </cell>
          <cell r="Q174" t="str">
            <v>ON APP</v>
          </cell>
          <cell r="R174" t="str">
            <v>SIN/CMB</v>
          </cell>
          <cell r="S174">
            <v>38</v>
          </cell>
          <cell r="T174" t="str">
            <v>ON APP</v>
          </cell>
          <cell r="U174" t="str">
            <v>ON APP</v>
          </cell>
          <cell r="V174" t="str">
            <v>ON APP</v>
          </cell>
          <cell r="W174" t="str">
            <v>SIN/CMB</v>
          </cell>
          <cell r="X174">
            <v>38</v>
          </cell>
          <cell r="Y174" t="str">
            <v>ON APP</v>
          </cell>
          <cell r="Z174" t="str">
            <v>ON APP</v>
          </cell>
          <cell r="AA174" t="str">
            <v>ON APP</v>
          </cell>
          <cell r="AB174" t="str">
            <v>SIN/CMB</v>
          </cell>
          <cell r="AC174">
            <v>38</v>
          </cell>
          <cell r="AD174" t="str">
            <v>Refer to Terms and Surcharges</v>
          </cell>
        </row>
        <row r="175">
          <cell r="B175" t="str">
            <v>Balikpapan</v>
          </cell>
          <cell r="C175" t="str">
            <v>Indonesia</v>
          </cell>
          <cell r="D175" t="str">
            <v>USD</v>
          </cell>
          <cell r="E175" t="str">
            <v>ON APP</v>
          </cell>
          <cell r="F175" t="str">
            <v>ON APP</v>
          </cell>
          <cell r="G175" t="str">
            <v>ON APP</v>
          </cell>
          <cell r="H175" t="str">
            <v>ON APP</v>
          </cell>
          <cell r="I175" t="str">
            <v>ON APP</v>
          </cell>
          <cell r="J175" t="str">
            <v>ON APP</v>
          </cell>
          <cell r="K175" t="str">
            <v>ON APP</v>
          </cell>
          <cell r="L175" t="str">
            <v>ON APP</v>
          </cell>
          <cell r="M175" t="str">
            <v>ON APP</v>
          </cell>
          <cell r="N175" t="str">
            <v>ON APP</v>
          </cell>
          <cell r="O175" t="str">
            <v>ON APP</v>
          </cell>
          <cell r="P175" t="str">
            <v>ON APP</v>
          </cell>
          <cell r="Q175" t="str">
            <v>ON APP</v>
          </cell>
          <cell r="R175" t="str">
            <v>ON APP</v>
          </cell>
          <cell r="S175" t="str">
            <v>ON APP</v>
          </cell>
          <cell r="T175" t="str">
            <v>ON APP</v>
          </cell>
          <cell r="U175" t="str">
            <v>ON APP</v>
          </cell>
          <cell r="V175" t="str">
            <v>ON APP</v>
          </cell>
          <cell r="W175" t="str">
            <v>ON APP</v>
          </cell>
          <cell r="X175" t="str">
            <v>ON APP</v>
          </cell>
          <cell r="Y175" t="str">
            <v>ON APP</v>
          </cell>
          <cell r="Z175" t="str">
            <v>ON APP</v>
          </cell>
          <cell r="AA175" t="str">
            <v>ON APP</v>
          </cell>
          <cell r="AB175" t="str">
            <v>ON APP</v>
          </cell>
          <cell r="AC175" t="str">
            <v>ON APP</v>
          </cell>
          <cell r="AD175" t="str">
            <v>Refer to Terms and Surcharges</v>
          </cell>
        </row>
        <row r="176">
          <cell r="B176" t="str">
            <v>Belawan</v>
          </cell>
          <cell r="C176" t="str">
            <v>Indonesia</v>
          </cell>
          <cell r="D176" t="str">
            <v>USD</v>
          </cell>
          <cell r="E176">
            <v>44</v>
          </cell>
          <cell r="F176">
            <v>44</v>
          </cell>
          <cell r="G176">
            <v>44</v>
          </cell>
          <cell r="H176" t="str">
            <v>SIN</v>
          </cell>
          <cell r="I176">
            <v>26</v>
          </cell>
          <cell r="J176">
            <v>44</v>
          </cell>
          <cell r="K176">
            <v>44</v>
          </cell>
          <cell r="L176">
            <v>44</v>
          </cell>
          <cell r="M176" t="str">
            <v>SIN</v>
          </cell>
          <cell r="N176">
            <v>25</v>
          </cell>
          <cell r="O176">
            <v>44</v>
          </cell>
          <cell r="P176">
            <v>44</v>
          </cell>
          <cell r="Q176">
            <v>44</v>
          </cell>
          <cell r="R176" t="str">
            <v>SIN</v>
          </cell>
          <cell r="S176">
            <v>23</v>
          </cell>
          <cell r="T176">
            <v>54</v>
          </cell>
          <cell r="U176">
            <v>54</v>
          </cell>
          <cell r="V176">
            <v>54</v>
          </cell>
          <cell r="W176" t="str">
            <v>SIN</v>
          </cell>
          <cell r="X176">
            <v>23</v>
          </cell>
          <cell r="Y176">
            <v>54</v>
          </cell>
          <cell r="Z176">
            <v>54</v>
          </cell>
          <cell r="AA176">
            <v>54</v>
          </cell>
          <cell r="AB176" t="str">
            <v>SIN</v>
          </cell>
          <cell r="AC176">
            <v>23</v>
          </cell>
          <cell r="AD176" t="str">
            <v>Refer to Terms and Surcharges</v>
          </cell>
        </row>
        <row r="177">
          <cell r="B177" t="str">
            <v>Denpasar</v>
          </cell>
          <cell r="C177" t="str">
            <v>Indonesia</v>
          </cell>
          <cell r="D177" t="str">
            <v>USD</v>
          </cell>
          <cell r="E177" t="str">
            <v>ON APP</v>
          </cell>
          <cell r="F177" t="str">
            <v>ON APP</v>
          </cell>
          <cell r="G177" t="str">
            <v>ON APP</v>
          </cell>
          <cell r="H177" t="str">
            <v>ON APP</v>
          </cell>
          <cell r="I177" t="str">
            <v>ON APP</v>
          </cell>
          <cell r="J177" t="str">
            <v>ON APP</v>
          </cell>
          <cell r="K177" t="str">
            <v>ON APP</v>
          </cell>
          <cell r="L177" t="str">
            <v>ON APP</v>
          </cell>
          <cell r="M177" t="str">
            <v>ON APP</v>
          </cell>
          <cell r="N177" t="str">
            <v>ON APP</v>
          </cell>
          <cell r="O177" t="str">
            <v>ON APP</v>
          </cell>
          <cell r="P177" t="str">
            <v>ON APP</v>
          </cell>
          <cell r="Q177" t="str">
            <v>ON APP</v>
          </cell>
          <cell r="R177" t="str">
            <v>ON APP</v>
          </cell>
          <cell r="S177" t="str">
            <v>ON APP</v>
          </cell>
          <cell r="T177" t="str">
            <v>ON APP</v>
          </cell>
          <cell r="U177" t="str">
            <v>ON APP</v>
          </cell>
          <cell r="V177" t="str">
            <v>ON APP</v>
          </cell>
          <cell r="W177" t="str">
            <v>ON APP</v>
          </cell>
          <cell r="X177" t="str">
            <v>ON APP</v>
          </cell>
          <cell r="Y177" t="str">
            <v>ON APP</v>
          </cell>
          <cell r="Z177" t="str">
            <v>ON APP</v>
          </cell>
          <cell r="AA177" t="str">
            <v>ON APP</v>
          </cell>
          <cell r="AB177" t="str">
            <v>ON APP</v>
          </cell>
          <cell r="AC177" t="str">
            <v>ON APP</v>
          </cell>
          <cell r="AD177" t="str">
            <v>Refer to Terms and Surcharges</v>
          </cell>
        </row>
        <row r="178">
          <cell r="B178" t="str">
            <v>Jakarta</v>
          </cell>
          <cell r="C178" t="str">
            <v>Indonesia</v>
          </cell>
          <cell r="D178" t="str">
            <v>USD</v>
          </cell>
          <cell r="E178">
            <v>15</v>
          </cell>
          <cell r="F178">
            <v>15</v>
          </cell>
          <cell r="G178">
            <v>15</v>
          </cell>
          <cell r="H178" t="str">
            <v>SIN</v>
          </cell>
          <cell r="I178">
            <v>26</v>
          </cell>
          <cell r="J178">
            <v>15</v>
          </cell>
          <cell r="K178">
            <v>15</v>
          </cell>
          <cell r="L178">
            <v>15</v>
          </cell>
          <cell r="M178" t="str">
            <v>SIN</v>
          </cell>
          <cell r="N178">
            <v>25</v>
          </cell>
          <cell r="O178">
            <v>15</v>
          </cell>
          <cell r="P178">
            <v>15</v>
          </cell>
          <cell r="Q178">
            <v>15</v>
          </cell>
          <cell r="R178" t="str">
            <v>SIN</v>
          </cell>
          <cell r="S178">
            <v>23</v>
          </cell>
          <cell r="T178">
            <v>25</v>
          </cell>
          <cell r="U178">
            <v>25</v>
          </cell>
          <cell r="V178">
            <v>25</v>
          </cell>
          <cell r="W178" t="str">
            <v>SIN</v>
          </cell>
          <cell r="X178">
            <v>23</v>
          </cell>
          <cell r="Y178">
            <v>25</v>
          </cell>
          <cell r="Z178">
            <v>25</v>
          </cell>
          <cell r="AA178">
            <v>25</v>
          </cell>
          <cell r="AB178" t="str">
            <v>SIN</v>
          </cell>
          <cell r="AC178">
            <v>23</v>
          </cell>
          <cell r="AD178" t="str">
            <v>Refer to Terms and Surcharges</v>
          </cell>
        </row>
        <row r="179">
          <cell r="B179" t="str">
            <v>Semarang</v>
          </cell>
          <cell r="C179" t="str">
            <v>Indonesia</v>
          </cell>
          <cell r="D179" t="str">
            <v>USD</v>
          </cell>
          <cell r="E179">
            <v>47</v>
          </cell>
          <cell r="F179">
            <v>47</v>
          </cell>
          <cell r="G179">
            <v>47</v>
          </cell>
          <cell r="H179" t="str">
            <v>SIN</v>
          </cell>
          <cell r="I179">
            <v>26</v>
          </cell>
          <cell r="J179">
            <v>47</v>
          </cell>
          <cell r="K179">
            <v>47</v>
          </cell>
          <cell r="L179">
            <v>47</v>
          </cell>
          <cell r="M179" t="str">
            <v>SIN</v>
          </cell>
          <cell r="N179">
            <v>25</v>
          </cell>
          <cell r="O179">
            <v>47</v>
          </cell>
          <cell r="P179">
            <v>47</v>
          </cell>
          <cell r="Q179">
            <v>47</v>
          </cell>
          <cell r="R179" t="str">
            <v>SIN</v>
          </cell>
          <cell r="S179">
            <v>23</v>
          </cell>
          <cell r="T179">
            <v>57</v>
          </cell>
          <cell r="U179">
            <v>57</v>
          </cell>
          <cell r="V179">
            <v>57</v>
          </cell>
          <cell r="W179" t="str">
            <v>SIN</v>
          </cell>
          <cell r="X179">
            <v>23</v>
          </cell>
          <cell r="Y179">
            <v>57</v>
          </cell>
          <cell r="Z179">
            <v>57</v>
          </cell>
          <cell r="AA179">
            <v>57</v>
          </cell>
          <cell r="AB179" t="str">
            <v>SIN</v>
          </cell>
          <cell r="AC179">
            <v>23</v>
          </cell>
          <cell r="AD179" t="str">
            <v>Refer to Terms and Surcharges</v>
          </cell>
        </row>
        <row r="180">
          <cell r="B180" t="str">
            <v>Surabaya</v>
          </cell>
          <cell r="C180" t="str">
            <v>Indonesia</v>
          </cell>
          <cell r="D180" t="str">
            <v>USD</v>
          </cell>
          <cell r="E180">
            <v>39</v>
          </cell>
          <cell r="F180">
            <v>39</v>
          </cell>
          <cell r="G180">
            <v>39</v>
          </cell>
          <cell r="H180" t="str">
            <v>SIN</v>
          </cell>
          <cell r="I180">
            <v>27</v>
          </cell>
          <cell r="J180">
            <v>39</v>
          </cell>
          <cell r="K180">
            <v>39</v>
          </cell>
          <cell r="L180">
            <v>39</v>
          </cell>
          <cell r="M180" t="str">
            <v>SIN</v>
          </cell>
          <cell r="N180">
            <v>26</v>
          </cell>
          <cell r="O180">
            <v>39</v>
          </cell>
          <cell r="P180">
            <v>39</v>
          </cell>
          <cell r="Q180">
            <v>39</v>
          </cell>
          <cell r="R180" t="str">
            <v>SIN</v>
          </cell>
          <cell r="S180">
            <v>24</v>
          </cell>
          <cell r="T180">
            <v>39</v>
          </cell>
          <cell r="U180">
            <v>39</v>
          </cell>
          <cell r="V180">
            <v>39</v>
          </cell>
          <cell r="W180" t="str">
            <v>SIN</v>
          </cell>
          <cell r="X180">
            <v>24</v>
          </cell>
          <cell r="Y180">
            <v>39</v>
          </cell>
          <cell r="Z180">
            <v>39</v>
          </cell>
          <cell r="AA180">
            <v>39</v>
          </cell>
          <cell r="AB180" t="str">
            <v>SIN</v>
          </cell>
          <cell r="AC180">
            <v>24</v>
          </cell>
          <cell r="AD180" t="str">
            <v>Refer to Terms and Surcharges</v>
          </cell>
        </row>
        <row r="181">
          <cell r="B181" t="str">
            <v>Bandar Abbas</v>
          </cell>
          <cell r="C181" t="str">
            <v>Iran</v>
          </cell>
          <cell r="D181" t="str">
            <v>USD</v>
          </cell>
          <cell r="E181">
            <v>357</v>
          </cell>
          <cell r="F181">
            <v>357</v>
          </cell>
          <cell r="G181">
            <v>357</v>
          </cell>
          <cell r="H181" t="str">
            <v>SIN/DXB</v>
          </cell>
          <cell r="I181">
            <v>41</v>
          </cell>
          <cell r="J181">
            <v>357</v>
          </cell>
          <cell r="K181">
            <v>357</v>
          </cell>
          <cell r="L181">
            <v>357</v>
          </cell>
          <cell r="M181" t="str">
            <v>SIN/DXB</v>
          </cell>
          <cell r="N181">
            <v>40</v>
          </cell>
          <cell r="O181">
            <v>357</v>
          </cell>
          <cell r="P181">
            <v>357</v>
          </cell>
          <cell r="Q181">
            <v>357</v>
          </cell>
          <cell r="R181" t="str">
            <v>SIN/DXB</v>
          </cell>
          <cell r="S181">
            <v>38</v>
          </cell>
          <cell r="T181">
            <v>367</v>
          </cell>
          <cell r="U181">
            <v>367</v>
          </cell>
          <cell r="V181">
            <v>367</v>
          </cell>
          <cell r="W181" t="str">
            <v>SIN/DXB</v>
          </cell>
          <cell r="X181">
            <v>38</v>
          </cell>
          <cell r="Y181">
            <v>367</v>
          </cell>
          <cell r="Z181">
            <v>367</v>
          </cell>
          <cell r="AA181">
            <v>367</v>
          </cell>
          <cell r="AB181" t="str">
            <v>SIN/DXB</v>
          </cell>
          <cell r="AC181">
            <v>38</v>
          </cell>
          <cell r="AD181" t="str">
            <v>Refer to Terms and Surcharges</v>
          </cell>
        </row>
        <row r="182">
          <cell r="B182" t="str">
            <v>Belfast</v>
          </cell>
          <cell r="C182" t="str">
            <v>Ireland</v>
          </cell>
          <cell r="D182" t="str">
            <v>USD</v>
          </cell>
          <cell r="E182" t="str">
            <v>ON APP</v>
          </cell>
          <cell r="F182" t="str">
            <v>ON APP</v>
          </cell>
          <cell r="G182" t="str">
            <v>ON APP</v>
          </cell>
          <cell r="H182" t="str">
            <v>ON APP</v>
          </cell>
          <cell r="I182" t="str">
            <v>ON APP</v>
          </cell>
          <cell r="J182" t="str">
            <v>ON APP</v>
          </cell>
          <cell r="K182" t="str">
            <v>ON APP</v>
          </cell>
          <cell r="L182" t="str">
            <v>ON APP</v>
          </cell>
          <cell r="M182" t="str">
            <v>ON APP</v>
          </cell>
          <cell r="N182" t="str">
            <v>ON APP</v>
          </cell>
          <cell r="O182" t="str">
            <v>ON APP</v>
          </cell>
          <cell r="P182" t="str">
            <v>ON APP</v>
          </cell>
          <cell r="Q182" t="str">
            <v>ON APP</v>
          </cell>
          <cell r="R182" t="str">
            <v>ON APP</v>
          </cell>
          <cell r="S182" t="str">
            <v>ON APP</v>
          </cell>
          <cell r="T182" t="str">
            <v>ON APP</v>
          </cell>
          <cell r="U182" t="str">
            <v>ON APP</v>
          </cell>
          <cell r="V182" t="str">
            <v>ON APP</v>
          </cell>
          <cell r="W182" t="str">
            <v>ON APP</v>
          </cell>
          <cell r="X182" t="str">
            <v>ON APP</v>
          </cell>
          <cell r="Y182" t="str">
            <v>ON APP</v>
          </cell>
          <cell r="Z182" t="str">
            <v>ON APP</v>
          </cell>
          <cell r="AA182" t="str">
            <v>ON APP</v>
          </cell>
          <cell r="AB182" t="str">
            <v>ON APP</v>
          </cell>
          <cell r="AC182" t="str">
            <v>ON APP</v>
          </cell>
          <cell r="AD182" t="str">
            <v>Refer to Terms and Surcharges</v>
          </cell>
        </row>
        <row r="183">
          <cell r="B183" t="str">
            <v>Cork</v>
          </cell>
          <cell r="C183" t="str">
            <v>Ireland</v>
          </cell>
          <cell r="D183" t="str">
            <v>USD</v>
          </cell>
          <cell r="E183" t="str">
            <v>ON APP</v>
          </cell>
          <cell r="F183" t="str">
            <v>ON APP</v>
          </cell>
          <cell r="G183" t="str">
            <v>ON APP</v>
          </cell>
          <cell r="H183" t="str">
            <v>ON APP</v>
          </cell>
          <cell r="I183" t="str">
            <v>ON APP</v>
          </cell>
          <cell r="J183" t="str">
            <v>ON APP</v>
          </cell>
          <cell r="K183" t="str">
            <v>ON APP</v>
          </cell>
          <cell r="L183" t="str">
            <v>ON APP</v>
          </cell>
          <cell r="M183" t="str">
            <v>ON APP</v>
          </cell>
          <cell r="N183" t="str">
            <v>ON APP</v>
          </cell>
          <cell r="O183" t="str">
            <v>ON APP</v>
          </cell>
          <cell r="P183" t="str">
            <v>ON APP</v>
          </cell>
          <cell r="Q183" t="str">
            <v>ON APP</v>
          </cell>
          <cell r="R183" t="str">
            <v>ON APP</v>
          </cell>
          <cell r="S183" t="str">
            <v>ON APP</v>
          </cell>
          <cell r="T183" t="str">
            <v>ON APP</v>
          </cell>
          <cell r="U183" t="str">
            <v>ON APP</v>
          </cell>
          <cell r="V183" t="str">
            <v>ON APP</v>
          </cell>
          <cell r="W183" t="str">
            <v>ON APP</v>
          </cell>
          <cell r="X183" t="str">
            <v>ON APP</v>
          </cell>
          <cell r="Y183" t="str">
            <v>ON APP</v>
          </cell>
          <cell r="Z183" t="str">
            <v>ON APP</v>
          </cell>
          <cell r="AA183" t="str">
            <v>ON APP</v>
          </cell>
          <cell r="AB183" t="str">
            <v>ON APP</v>
          </cell>
          <cell r="AC183" t="str">
            <v>ON APP</v>
          </cell>
          <cell r="AD183" t="str">
            <v>Refer to Terms and Surcharges</v>
          </cell>
        </row>
        <row r="184">
          <cell r="B184" t="str">
            <v>Dublin</v>
          </cell>
          <cell r="C184" t="str">
            <v>Ireland</v>
          </cell>
          <cell r="D184" t="str">
            <v>USD</v>
          </cell>
          <cell r="E184">
            <v>349</v>
          </cell>
          <cell r="F184">
            <v>349</v>
          </cell>
          <cell r="G184">
            <v>349</v>
          </cell>
          <cell r="H184" t="str">
            <v>SIN</v>
          </cell>
          <cell r="I184">
            <v>45</v>
          </cell>
          <cell r="J184">
            <v>349</v>
          </cell>
          <cell r="K184">
            <v>349</v>
          </cell>
          <cell r="L184">
            <v>349</v>
          </cell>
          <cell r="M184" t="str">
            <v>SIN</v>
          </cell>
          <cell r="N184">
            <v>44</v>
          </cell>
          <cell r="O184">
            <v>349</v>
          </cell>
          <cell r="P184">
            <v>349</v>
          </cell>
          <cell r="Q184">
            <v>349</v>
          </cell>
          <cell r="R184" t="str">
            <v>SIN</v>
          </cell>
          <cell r="S184">
            <v>42</v>
          </cell>
          <cell r="T184">
            <v>359</v>
          </cell>
          <cell r="U184">
            <v>359</v>
          </cell>
          <cell r="V184">
            <v>359</v>
          </cell>
          <cell r="W184" t="str">
            <v>SIN</v>
          </cell>
          <cell r="X184">
            <v>42</v>
          </cell>
          <cell r="Y184">
            <v>359</v>
          </cell>
          <cell r="Z184">
            <v>359</v>
          </cell>
          <cell r="AA184">
            <v>359</v>
          </cell>
          <cell r="AB184" t="str">
            <v>SIN</v>
          </cell>
          <cell r="AC184">
            <v>42</v>
          </cell>
          <cell r="AD184" t="str">
            <v>Refer to Terms and Surcharges</v>
          </cell>
        </row>
        <row r="185">
          <cell r="B185" t="str">
            <v>Ashdod</v>
          </cell>
          <cell r="C185" t="str">
            <v>Israel</v>
          </cell>
          <cell r="D185" t="str">
            <v>USD</v>
          </cell>
          <cell r="E185" t="str">
            <v xml:space="preserve">ON APP </v>
          </cell>
          <cell r="F185" t="str">
            <v xml:space="preserve">ON APP </v>
          </cell>
          <cell r="G185" t="str">
            <v xml:space="preserve">ON APP </v>
          </cell>
          <cell r="H185" t="str">
            <v>SIN</v>
          </cell>
          <cell r="I185">
            <v>46</v>
          </cell>
          <cell r="J185" t="str">
            <v xml:space="preserve">ON APP </v>
          </cell>
          <cell r="K185" t="str">
            <v xml:space="preserve">ON APP </v>
          </cell>
          <cell r="L185" t="str">
            <v xml:space="preserve">ON APP </v>
          </cell>
          <cell r="M185" t="str">
            <v>SIN</v>
          </cell>
          <cell r="N185">
            <v>45</v>
          </cell>
          <cell r="O185" t="str">
            <v xml:space="preserve">ON APP </v>
          </cell>
          <cell r="P185" t="str">
            <v xml:space="preserve">ON APP </v>
          </cell>
          <cell r="Q185" t="str">
            <v xml:space="preserve">ON APP </v>
          </cell>
          <cell r="R185" t="str">
            <v>SIN</v>
          </cell>
          <cell r="S185">
            <v>43</v>
          </cell>
          <cell r="T185" t="str">
            <v xml:space="preserve">ON APP </v>
          </cell>
          <cell r="U185" t="str">
            <v xml:space="preserve">ON APP </v>
          </cell>
          <cell r="V185" t="str">
            <v xml:space="preserve">ON APP </v>
          </cell>
          <cell r="W185" t="str">
            <v>SIN</v>
          </cell>
          <cell r="X185">
            <v>43</v>
          </cell>
          <cell r="Y185" t="str">
            <v xml:space="preserve">ON APP </v>
          </cell>
          <cell r="Z185" t="str">
            <v xml:space="preserve">ON APP </v>
          </cell>
          <cell r="AA185" t="str">
            <v xml:space="preserve">ON APP </v>
          </cell>
          <cell r="AB185" t="str">
            <v>SIN</v>
          </cell>
          <cell r="AC185">
            <v>43</v>
          </cell>
          <cell r="AD185" t="str">
            <v>Refer to Terms and Surcharges</v>
          </cell>
        </row>
        <row r="186">
          <cell r="B186" t="str">
            <v>Haifa</v>
          </cell>
          <cell r="C186" t="str">
            <v>Israel</v>
          </cell>
          <cell r="D186" t="str">
            <v>USD</v>
          </cell>
          <cell r="E186" t="str">
            <v xml:space="preserve">ON APP </v>
          </cell>
          <cell r="F186" t="str">
            <v xml:space="preserve">ON APP </v>
          </cell>
          <cell r="G186" t="str">
            <v xml:space="preserve">ON APP </v>
          </cell>
          <cell r="H186" t="str">
            <v>SIN/ASH</v>
          </cell>
          <cell r="I186">
            <v>49</v>
          </cell>
          <cell r="J186" t="str">
            <v xml:space="preserve">ON APP </v>
          </cell>
          <cell r="K186" t="str">
            <v xml:space="preserve">ON APP </v>
          </cell>
          <cell r="L186" t="str">
            <v xml:space="preserve">ON APP </v>
          </cell>
          <cell r="M186" t="str">
            <v>SIN/ASH</v>
          </cell>
          <cell r="N186">
            <v>48</v>
          </cell>
          <cell r="O186" t="str">
            <v xml:space="preserve">ON APP </v>
          </cell>
          <cell r="P186" t="str">
            <v xml:space="preserve">ON APP </v>
          </cell>
          <cell r="Q186" t="str">
            <v xml:space="preserve">ON APP </v>
          </cell>
          <cell r="R186" t="str">
            <v>SIN/ASH</v>
          </cell>
          <cell r="S186">
            <v>46</v>
          </cell>
          <cell r="T186" t="str">
            <v xml:space="preserve">ON APP </v>
          </cell>
          <cell r="U186" t="str">
            <v xml:space="preserve">ON APP </v>
          </cell>
          <cell r="V186" t="str">
            <v xml:space="preserve">ON APP </v>
          </cell>
          <cell r="W186" t="str">
            <v>SIN/ASH</v>
          </cell>
          <cell r="X186">
            <v>46</v>
          </cell>
          <cell r="Y186" t="str">
            <v xml:space="preserve">ON APP </v>
          </cell>
          <cell r="Z186" t="str">
            <v xml:space="preserve">ON APP </v>
          </cell>
          <cell r="AA186" t="str">
            <v xml:space="preserve">ON APP </v>
          </cell>
          <cell r="AB186" t="str">
            <v>SIN/ASH</v>
          </cell>
          <cell r="AC186">
            <v>46</v>
          </cell>
          <cell r="AD186" t="str">
            <v>Refer to Terms and Surcharges</v>
          </cell>
        </row>
        <row r="187">
          <cell r="B187" t="str">
            <v>Tel Aviv</v>
          </cell>
          <cell r="C187" t="str">
            <v>Israel</v>
          </cell>
          <cell r="D187" t="str">
            <v>USD</v>
          </cell>
          <cell r="E187" t="str">
            <v>ON APP</v>
          </cell>
          <cell r="F187" t="str">
            <v>ON APP</v>
          </cell>
          <cell r="G187" t="str">
            <v>ON APP</v>
          </cell>
          <cell r="H187" t="str">
            <v>ON APP</v>
          </cell>
          <cell r="I187" t="str">
            <v>ON APP</v>
          </cell>
          <cell r="J187" t="str">
            <v>ON APP</v>
          </cell>
          <cell r="K187" t="str">
            <v>ON APP</v>
          </cell>
          <cell r="L187" t="str">
            <v>ON APP</v>
          </cell>
          <cell r="M187" t="str">
            <v>ON APP</v>
          </cell>
          <cell r="N187" t="str">
            <v>ON APP</v>
          </cell>
          <cell r="O187" t="str">
            <v>ON APP</v>
          </cell>
          <cell r="P187" t="str">
            <v>ON APP</v>
          </cell>
          <cell r="Q187" t="str">
            <v>ON APP</v>
          </cell>
          <cell r="R187" t="str">
            <v>ON APP</v>
          </cell>
          <cell r="S187" t="str">
            <v>ON APP</v>
          </cell>
          <cell r="T187" t="str">
            <v>ON APP</v>
          </cell>
          <cell r="U187" t="str">
            <v>ON APP</v>
          </cell>
          <cell r="V187" t="str">
            <v>ON APP</v>
          </cell>
          <cell r="W187" t="str">
            <v>ON APP</v>
          </cell>
          <cell r="X187" t="str">
            <v>ON APP</v>
          </cell>
          <cell r="Y187" t="str">
            <v>ON APP</v>
          </cell>
          <cell r="Z187" t="str">
            <v>ON APP</v>
          </cell>
          <cell r="AA187" t="str">
            <v>ON APP</v>
          </cell>
          <cell r="AB187" t="str">
            <v>ON APP</v>
          </cell>
          <cell r="AC187" t="str">
            <v>ON APP</v>
          </cell>
          <cell r="AD187" t="str">
            <v>Refer to Terms and Surcharges</v>
          </cell>
        </row>
        <row r="188">
          <cell r="B188" t="str">
            <v>Bari</v>
          </cell>
          <cell r="C188" t="str">
            <v>Italy</v>
          </cell>
          <cell r="D188" t="str">
            <v>USD</v>
          </cell>
          <cell r="E188">
            <v>230</v>
          </cell>
          <cell r="F188">
            <v>230</v>
          </cell>
          <cell r="G188">
            <v>230</v>
          </cell>
          <cell r="H188" t="str">
            <v>SIN/GEN</v>
          </cell>
          <cell r="I188">
            <v>49</v>
          </cell>
          <cell r="J188">
            <v>230</v>
          </cell>
          <cell r="K188">
            <v>230</v>
          </cell>
          <cell r="L188">
            <v>230</v>
          </cell>
          <cell r="M188" t="str">
            <v>SIN/GEN</v>
          </cell>
          <cell r="N188">
            <v>48</v>
          </cell>
          <cell r="O188">
            <v>230</v>
          </cell>
          <cell r="P188">
            <v>230</v>
          </cell>
          <cell r="Q188">
            <v>230</v>
          </cell>
          <cell r="R188" t="str">
            <v>SIN/GEN</v>
          </cell>
          <cell r="S188">
            <v>46</v>
          </cell>
          <cell r="T188">
            <v>240</v>
          </cell>
          <cell r="U188">
            <v>240</v>
          </cell>
          <cell r="V188">
            <v>240</v>
          </cell>
          <cell r="W188" t="str">
            <v>SIN/GEN</v>
          </cell>
          <cell r="X188">
            <v>46</v>
          </cell>
          <cell r="Y188">
            <v>240</v>
          </cell>
          <cell r="Z188">
            <v>240</v>
          </cell>
          <cell r="AA188">
            <v>240</v>
          </cell>
          <cell r="AB188" t="str">
            <v>SIN/GEN</v>
          </cell>
          <cell r="AC188">
            <v>46</v>
          </cell>
          <cell r="AD188" t="str">
            <v>Refer to Terms and Surcharges</v>
          </cell>
        </row>
        <row r="189">
          <cell r="B189" t="str">
            <v>Bologna</v>
          </cell>
          <cell r="C189" t="str">
            <v>Italy</v>
          </cell>
          <cell r="D189" t="str">
            <v>USD</v>
          </cell>
          <cell r="E189">
            <v>205</v>
          </cell>
          <cell r="F189">
            <v>205</v>
          </cell>
          <cell r="G189">
            <v>205</v>
          </cell>
          <cell r="H189" t="str">
            <v>SIN/GEN</v>
          </cell>
          <cell r="I189">
            <v>49</v>
          </cell>
          <cell r="J189">
            <v>205</v>
          </cell>
          <cell r="K189">
            <v>205</v>
          </cell>
          <cell r="L189">
            <v>205</v>
          </cell>
          <cell r="M189" t="str">
            <v>SIN/GEN</v>
          </cell>
          <cell r="N189">
            <v>48</v>
          </cell>
          <cell r="O189">
            <v>205</v>
          </cell>
          <cell r="P189">
            <v>205</v>
          </cell>
          <cell r="Q189">
            <v>205</v>
          </cell>
          <cell r="R189" t="str">
            <v>SIN/GEN</v>
          </cell>
          <cell r="S189">
            <v>46</v>
          </cell>
          <cell r="T189">
            <v>215</v>
          </cell>
          <cell r="U189">
            <v>215</v>
          </cell>
          <cell r="V189">
            <v>215</v>
          </cell>
          <cell r="W189" t="str">
            <v>SIN/GEN</v>
          </cell>
          <cell r="X189">
            <v>46</v>
          </cell>
          <cell r="Y189">
            <v>215</v>
          </cell>
          <cell r="Z189">
            <v>215</v>
          </cell>
          <cell r="AA189">
            <v>215</v>
          </cell>
          <cell r="AB189" t="str">
            <v>SIN/GEN</v>
          </cell>
          <cell r="AC189">
            <v>46</v>
          </cell>
          <cell r="AD189" t="str">
            <v>Refer to Terms and Surcharges</v>
          </cell>
        </row>
        <row r="190">
          <cell r="B190" t="str">
            <v>Brescia</v>
          </cell>
          <cell r="C190" t="str">
            <v>Italy</v>
          </cell>
          <cell r="D190" t="str">
            <v>USD</v>
          </cell>
          <cell r="E190">
            <v>207</v>
          </cell>
          <cell r="F190">
            <v>207</v>
          </cell>
          <cell r="G190">
            <v>207</v>
          </cell>
          <cell r="H190" t="str">
            <v>SIN/GEN</v>
          </cell>
          <cell r="I190">
            <v>49</v>
          </cell>
          <cell r="J190">
            <v>207</v>
          </cell>
          <cell r="K190">
            <v>207</v>
          </cell>
          <cell r="L190">
            <v>207</v>
          </cell>
          <cell r="M190" t="str">
            <v>SIN/GEN</v>
          </cell>
          <cell r="N190">
            <v>48</v>
          </cell>
          <cell r="O190">
            <v>207</v>
          </cell>
          <cell r="P190">
            <v>207</v>
          </cell>
          <cell r="Q190">
            <v>207</v>
          </cell>
          <cell r="R190" t="str">
            <v>SIN/GEN</v>
          </cell>
          <cell r="S190">
            <v>46</v>
          </cell>
          <cell r="T190">
            <v>217</v>
          </cell>
          <cell r="U190">
            <v>217</v>
          </cell>
          <cell r="V190">
            <v>217</v>
          </cell>
          <cell r="W190" t="str">
            <v>SIN/GEN</v>
          </cell>
          <cell r="X190">
            <v>46</v>
          </cell>
          <cell r="Y190">
            <v>217</v>
          </cell>
          <cell r="Z190">
            <v>217</v>
          </cell>
          <cell r="AA190">
            <v>217</v>
          </cell>
          <cell r="AB190" t="str">
            <v>SIN/GEN</v>
          </cell>
          <cell r="AC190">
            <v>46</v>
          </cell>
          <cell r="AD190" t="str">
            <v>Refer to Terms and Surcharges</v>
          </cell>
        </row>
        <row r="191">
          <cell r="B191" t="str">
            <v>Cagliari</v>
          </cell>
          <cell r="C191" t="str">
            <v>Italy</v>
          </cell>
          <cell r="D191" t="str">
            <v>USD</v>
          </cell>
          <cell r="E191" t="str">
            <v>ON APP</v>
          </cell>
          <cell r="F191" t="str">
            <v>ON APP</v>
          </cell>
          <cell r="G191" t="str">
            <v>ON APP</v>
          </cell>
          <cell r="H191" t="str">
            <v>ON APP</v>
          </cell>
          <cell r="I191" t="str">
            <v>ON APP</v>
          </cell>
          <cell r="J191" t="str">
            <v>ON APP</v>
          </cell>
          <cell r="K191" t="str">
            <v>ON APP</v>
          </cell>
          <cell r="L191" t="str">
            <v>ON APP</v>
          </cell>
          <cell r="M191" t="str">
            <v>ON APP</v>
          </cell>
          <cell r="N191" t="str">
            <v>ON APP</v>
          </cell>
          <cell r="O191" t="str">
            <v>ON APP</v>
          </cell>
          <cell r="P191" t="str">
            <v>ON APP</v>
          </cell>
          <cell r="Q191" t="str">
            <v>ON APP</v>
          </cell>
          <cell r="R191" t="str">
            <v>ON APP</v>
          </cell>
          <cell r="S191" t="str">
            <v>ON APP</v>
          </cell>
          <cell r="T191" t="str">
            <v>ON APP</v>
          </cell>
          <cell r="U191" t="str">
            <v>ON APP</v>
          </cell>
          <cell r="V191" t="str">
            <v>ON APP</v>
          </cell>
          <cell r="W191" t="str">
            <v>ON APP</v>
          </cell>
          <cell r="X191" t="str">
            <v>ON APP</v>
          </cell>
          <cell r="Y191" t="str">
            <v>ON APP</v>
          </cell>
          <cell r="Z191" t="str">
            <v>ON APP</v>
          </cell>
          <cell r="AA191" t="str">
            <v>ON APP</v>
          </cell>
          <cell r="AB191" t="str">
            <v>ON APP</v>
          </cell>
          <cell r="AC191" t="str">
            <v>ON APP</v>
          </cell>
          <cell r="AD191" t="str">
            <v>Refer to Terms and Surcharges</v>
          </cell>
        </row>
        <row r="192">
          <cell r="B192" t="str">
            <v>Como</v>
          </cell>
          <cell r="C192" t="str">
            <v>Italy</v>
          </cell>
          <cell r="D192" t="str">
            <v>USD</v>
          </cell>
          <cell r="E192">
            <v>200</v>
          </cell>
          <cell r="F192">
            <v>200</v>
          </cell>
          <cell r="G192">
            <v>200</v>
          </cell>
          <cell r="H192" t="str">
            <v>SIN/GEN</v>
          </cell>
          <cell r="I192">
            <v>49</v>
          </cell>
          <cell r="J192">
            <v>200</v>
          </cell>
          <cell r="K192">
            <v>200</v>
          </cell>
          <cell r="L192">
            <v>200</v>
          </cell>
          <cell r="M192" t="str">
            <v>SIN/GEN</v>
          </cell>
          <cell r="N192">
            <v>48</v>
          </cell>
          <cell r="O192">
            <v>200</v>
          </cell>
          <cell r="P192">
            <v>200</v>
          </cell>
          <cell r="Q192">
            <v>200</v>
          </cell>
          <cell r="R192" t="str">
            <v>SIN/GEN</v>
          </cell>
          <cell r="S192">
            <v>46</v>
          </cell>
          <cell r="T192">
            <v>210</v>
          </cell>
          <cell r="U192">
            <v>210</v>
          </cell>
          <cell r="V192">
            <v>210</v>
          </cell>
          <cell r="W192" t="str">
            <v>SIN/GEN</v>
          </cell>
          <cell r="X192">
            <v>46</v>
          </cell>
          <cell r="Y192">
            <v>210</v>
          </cell>
          <cell r="Z192">
            <v>210</v>
          </cell>
          <cell r="AA192">
            <v>210</v>
          </cell>
          <cell r="AB192" t="str">
            <v>SIN/GEN</v>
          </cell>
          <cell r="AC192">
            <v>46</v>
          </cell>
          <cell r="AD192" t="str">
            <v>Refer to Terms and Surcharges</v>
          </cell>
        </row>
        <row r="193">
          <cell r="B193" t="str">
            <v>Genoa</v>
          </cell>
          <cell r="C193" t="str">
            <v>Italy</v>
          </cell>
          <cell r="D193" t="str">
            <v>USD</v>
          </cell>
          <cell r="E193">
            <v>177</v>
          </cell>
          <cell r="F193">
            <v>177</v>
          </cell>
          <cell r="G193">
            <v>177</v>
          </cell>
          <cell r="H193" t="str">
            <v>SIN</v>
          </cell>
          <cell r="I193">
            <v>35</v>
          </cell>
          <cell r="J193">
            <v>177</v>
          </cell>
          <cell r="K193">
            <v>177</v>
          </cell>
          <cell r="L193">
            <v>177</v>
          </cell>
          <cell r="M193" t="str">
            <v>SIN</v>
          </cell>
          <cell r="N193">
            <v>34</v>
          </cell>
          <cell r="O193">
            <v>177</v>
          </cell>
          <cell r="P193">
            <v>177</v>
          </cell>
          <cell r="Q193">
            <v>177</v>
          </cell>
          <cell r="R193" t="str">
            <v>SIN</v>
          </cell>
          <cell r="S193">
            <v>32</v>
          </cell>
          <cell r="T193">
            <v>187</v>
          </cell>
          <cell r="U193">
            <v>187</v>
          </cell>
          <cell r="V193">
            <v>187</v>
          </cell>
          <cell r="W193" t="str">
            <v>SIN</v>
          </cell>
          <cell r="X193">
            <v>32</v>
          </cell>
          <cell r="Y193">
            <v>187</v>
          </cell>
          <cell r="Z193">
            <v>187</v>
          </cell>
          <cell r="AA193">
            <v>187</v>
          </cell>
          <cell r="AB193" t="str">
            <v>SIN</v>
          </cell>
          <cell r="AC193">
            <v>32</v>
          </cell>
          <cell r="AD193" t="str">
            <v>Refer to Terms and Surcharges</v>
          </cell>
        </row>
        <row r="194">
          <cell r="B194" t="str">
            <v>La Spezia</v>
          </cell>
          <cell r="C194" t="str">
            <v>Italy</v>
          </cell>
          <cell r="D194" t="str">
            <v>USD</v>
          </cell>
          <cell r="E194">
            <v>197</v>
          </cell>
          <cell r="F194">
            <v>197</v>
          </cell>
          <cell r="G194">
            <v>197</v>
          </cell>
          <cell r="H194" t="str">
            <v>SIN/GEN</v>
          </cell>
          <cell r="I194">
            <v>36</v>
          </cell>
          <cell r="J194">
            <v>197</v>
          </cell>
          <cell r="K194">
            <v>197</v>
          </cell>
          <cell r="L194">
            <v>197</v>
          </cell>
          <cell r="M194" t="str">
            <v>SIN/GEN</v>
          </cell>
          <cell r="N194">
            <v>35</v>
          </cell>
          <cell r="O194">
            <v>197</v>
          </cell>
          <cell r="P194">
            <v>197</v>
          </cell>
          <cell r="Q194">
            <v>197</v>
          </cell>
          <cell r="R194" t="str">
            <v>SIN/GEN</v>
          </cell>
          <cell r="S194">
            <v>33</v>
          </cell>
          <cell r="T194">
            <v>207</v>
          </cell>
          <cell r="U194">
            <v>207</v>
          </cell>
          <cell r="V194">
            <v>207</v>
          </cell>
          <cell r="W194" t="str">
            <v>SIN/GEN</v>
          </cell>
          <cell r="X194">
            <v>33</v>
          </cell>
          <cell r="Y194">
            <v>207</v>
          </cell>
          <cell r="Z194">
            <v>207</v>
          </cell>
          <cell r="AA194">
            <v>207</v>
          </cell>
          <cell r="AB194" t="str">
            <v>SIN</v>
          </cell>
          <cell r="AC194">
            <v>33</v>
          </cell>
          <cell r="AD194" t="str">
            <v>Refer to Terms and Surcharges</v>
          </cell>
        </row>
        <row r="195">
          <cell r="B195" t="str">
            <v>Lecce</v>
          </cell>
          <cell r="C195" t="str">
            <v>Italy</v>
          </cell>
          <cell r="D195" t="str">
            <v>USD</v>
          </cell>
          <cell r="E195">
            <v>239</v>
          </cell>
          <cell r="F195">
            <v>239</v>
          </cell>
          <cell r="G195">
            <v>239</v>
          </cell>
          <cell r="H195" t="str">
            <v>SIN/GEN</v>
          </cell>
          <cell r="I195">
            <v>49</v>
          </cell>
          <cell r="J195">
            <v>239</v>
          </cell>
          <cell r="K195">
            <v>239</v>
          </cell>
          <cell r="L195">
            <v>239</v>
          </cell>
          <cell r="M195" t="str">
            <v>SIN/GEN</v>
          </cell>
          <cell r="N195">
            <v>48</v>
          </cell>
          <cell r="O195">
            <v>239</v>
          </cell>
          <cell r="P195">
            <v>239</v>
          </cell>
          <cell r="Q195">
            <v>239</v>
          </cell>
          <cell r="R195" t="str">
            <v>SIN/GEN</v>
          </cell>
          <cell r="S195">
            <v>46</v>
          </cell>
          <cell r="T195">
            <v>249</v>
          </cell>
          <cell r="U195">
            <v>249</v>
          </cell>
          <cell r="V195">
            <v>249</v>
          </cell>
          <cell r="W195" t="str">
            <v>SIN/GEN</v>
          </cell>
          <cell r="X195">
            <v>46</v>
          </cell>
          <cell r="Y195">
            <v>249</v>
          </cell>
          <cell r="Z195">
            <v>249</v>
          </cell>
          <cell r="AA195">
            <v>249</v>
          </cell>
          <cell r="AB195" t="str">
            <v>SIN/GEN</v>
          </cell>
          <cell r="AC195">
            <v>46</v>
          </cell>
          <cell r="AD195" t="str">
            <v>Refer to Terms and Surcharges</v>
          </cell>
        </row>
        <row r="196">
          <cell r="B196" t="str">
            <v>Livorno</v>
          </cell>
          <cell r="C196" t="str">
            <v>Italy</v>
          </cell>
          <cell r="D196" t="str">
            <v>USD</v>
          </cell>
          <cell r="E196">
            <v>207</v>
          </cell>
          <cell r="F196">
            <v>207</v>
          </cell>
          <cell r="G196">
            <v>207</v>
          </cell>
          <cell r="H196" t="str">
            <v>SIN/GEN</v>
          </cell>
          <cell r="I196">
            <v>49</v>
          </cell>
          <cell r="J196">
            <v>207</v>
          </cell>
          <cell r="K196">
            <v>207</v>
          </cell>
          <cell r="L196">
            <v>207</v>
          </cell>
          <cell r="M196" t="str">
            <v>SIN/GEN</v>
          </cell>
          <cell r="N196">
            <v>48</v>
          </cell>
          <cell r="O196">
            <v>207</v>
          </cell>
          <cell r="P196">
            <v>207</v>
          </cell>
          <cell r="Q196">
            <v>207</v>
          </cell>
          <cell r="R196" t="str">
            <v>SIN/GEN</v>
          </cell>
          <cell r="S196">
            <v>46</v>
          </cell>
          <cell r="T196">
            <v>217</v>
          </cell>
          <cell r="U196">
            <v>217</v>
          </cell>
          <cell r="V196">
            <v>217</v>
          </cell>
          <cell r="W196" t="str">
            <v>SIN/GEN</v>
          </cell>
          <cell r="X196">
            <v>46</v>
          </cell>
          <cell r="Y196">
            <v>217</v>
          </cell>
          <cell r="Z196">
            <v>217</v>
          </cell>
          <cell r="AA196">
            <v>217</v>
          </cell>
          <cell r="AB196" t="str">
            <v>SIN/GEN</v>
          </cell>
          <cell r="AC196">
            <v>46</v>
          </cell>
          <cell r="AD196" t="str">
            <v>Refer to Terms and Surcharges</v>
          </cell>
        </row>
        <row r="197">
          <cell r="B197" t="str">
            <v>Milan</v>
          </cell>
          <cell r="C197" t="str">
            <v>Italy</v>
          </cell>
          <cell r="D197" t="str">
            <v>USD</v>
          </cell>
          <cell r="E197">
            <v>179</v>
          </cell>
          <cell r="F197">
            <v>179</v>
          </cell>
          <cell r="G197">
            <v>179</v>
          </cell>
          <cell r="H197" t="str">
            <v>SIN/GEN</v>
          </cell>
          <cell r="I197">
            <v>37</v>
          </cell>
          <cell r="J197">
            <v>179</v>
          </cell>
          <cell r="K197">
            <v>179</v>
          </cell>
          <cell r="L197">
            <v>179</v>
          </cell>
          <cell r="M197" t="str">
            <v>SIN/GEN</v>
          </cell>
          <cell r="N197">
            <v>36</v>
          </cell>
          <cell r="O197">
            <v>179</v>
          </cell>
          <cell r="P197">
            <v>179</v>
          </cell>
          <cell r="Q197">
            <v>179</v>
          </cell>
          <cell r="R197" t="str">
            <v>SIN/GEN</v>
          </cell>
          <cell r="S197">
            <v>34</v>
          </cell>
          <cell r="T197">
            <v>189</v>
          </cell>
          <cell r="U197">
            <v>189</v>
          </cell>
          <cell r="V197">
            <v>189</v>
          </cell>
          <cell r="W197" t="str">
            <v>SIN/GEN</v>
          </cell>
          <cell r="X197">
            <v>34</v>
          </cell>
          <cell r="Y197">
            <v>189</v>
          </cell>
          <cell r="Z197">
            <v>189</v>
          </cell>
          <cell r="AA197">
            <v>189</v>
          </cell>
          <cell r="AB197" t="str">
            <v>SIN/GEN</v>
          </cell>
          <cell r="AC197">
            <v>34</v>
          </cell>
          <cell r="AD197" t="str">
            <v>Refer to Terms and Surcharges</v>
          </cell>
        </row>
        <row r="198">
          <cell r="B198" t="str">
            <v>Modena</v>
          </cell>
          <cell r="C198" t="str">
            <v>Italy</v>
          </cell>
          <cell r="D198" t="str">
            <v>USD</v>
          </cell>
          <cell r="E198">
            <v>211</v>
          </cell>
          <cell r="F198">
            <v>211</v>
          </cell>
          <cell r="G198">
            <v>211</v>
          </cell>
          <cell r="H198" t="str">
            <v>SIN/GEN</v>
          </cell>
          <cell r="I198">
            <v>49</v>
          </cell>
          <cell r="J198">
            <v>211</v>
          </cell>
          <cell r="K198">
            <v>211</v>
          </cell>
          <cell r="L198">
            <v>211</v>
          </cell>
          <cell r="M198" t="str">
            <v>SIN/GEN</v>
          </cell>
          <cell r="N198">
            <v>48</v>
          </cell>
          <cell r="O198">
            <v>211</v>
          </cell>
          <cell r="P198">
            <v>211</v>
          </cell>
          <cell r="Q198">
            <v>211</v>
          </cell>
          <cell r="R198" t="str">
            <v>SIN/GEN</v>
          </cell>
          <cell r="S198">
            <v>46</v>
          </cell>
          <cell r="T198">
            <v>221</v>
          </cell>
          <cell r="U198">
            <v>221</v>
          </cell>
          <cell r="V198">
            <v>221</v>
          </cell>
          <cell r="W198" t="str">
            <v>SIN/GEN</v>
          </cell>
          <cell r="X198">
            <v>46</v>
          </cell>
          <cell r="Y198">
            <v>221</v>
          </cell>
          <cell r="Z198">
            <v>221</v>
          </cell>
          <cell r="AA198">
            <v>221</v>
          </cell>
          <cell r="AB198" t="str">
            <v>SIN/GEN</v>
          </cell>
          <cell r="AC198">
            <v>46</v>
          </cell>
          <cell r="AD198" t="str">
            <v>Refer to Terms and Surcharges</v>
          </cell>
        </row>
        <row r="199">
          <cell r="B199" t="str">
            <v>Naples</v>
          </cell>
          <cell r="C199" t="str">
            <v>Italy</v>
          </cell>
          <cell r="D199" t="str">
            <v>USD</v>
          </cell>
          <cell r="E199">
            <v>229</v>
          </cell>
          <cell r="F199">
            <v>229</v>
          </cell>
          <cell r="G199">
            <v>229</v>
          </cell>
          <cell r="H199" t="str">
            <v>SIN/GEN</v>
          </cell>
          <cell r="I199">
            <v>49</v>
          </cell>
          <cell r="J199">
            <v>229</v>
          </cell>
          <cell r="K199">
            <v>229</v>
          </cell>
          <cell r="L199">
            <v>229</v>
          </cell>
          <cell r="M199" t="str">
            <v>SIN/GEN</v>
          </cell>
          <cell r="N199">
            <v>48</v>
          </cell>
          <cell r="O199">
            <v>229</v>
          </cell>
          <cell r="P199">
            <v>229</v>
          </cell>
          <cell r="Q199">
            <v>229</v>
          </cell>
          <cell r="R199" t="str">
            <v>SIN/GEN</v>
          </cell>
          <cell r="S199">
            <v>46</v>
          </cell>
          <cell r="T199">
            <v>239</v>
          </cell>
          <cell r="U199">
            <v>239</v>
          </cell>
          <cell r="V199">
            <v>239</v>
          </cell>
          <cell r="W199" t="str">
            <v>SIN/GEN</v>
          </cell>
          <cell r="X199">
            <v>46</v>
          </cell>
          <cell r="Y199">
            <v>239</v>
          </cell>
          <cell r="Z199">
            <v>239</v>
          </cell>
          <cell r="AA199">
            <v>239</v>
          </cell>
          <cell r="AB199" t="str">
            <v>SIN/GEN</v>
          </cell>
          <cell r="AC199">
            <v>46</v>
          </cell>
          <cell r="AD199" t="str">
            <v>Refer to Terms and Surcharges</v>
          </cell>
        </row>
        <row r="200">
          <cell r="B200" t="str">
            <v>Palermo</v>
          </cell>
          <cell r="C200" t="str">
            <v>Italy</v>
          </cell>
          <cell r="D200" t="str">
            <v>USD</v>
          </cell>
          <cell r="E200">
            <v>269</v>
          </cell>
          <cell r="F200">
            <v>269</v>
          </cell>
          <cell r="G200">
            <v>269</v>
          </cell>
          <cell r="H200" t="str">
            <v>SIN/GEN</v>
          </cell>
          <cell r="I200">
            <v>49</v>
          </cell>
          <cell r="J200">
            <v>269</v>
          </cell>
          <cell r="K200">
            <v>269</v>
          </cell>
          <cell r="L200">
            <v>269</v>
          </cell>
          <cell r="M200" t="str">
            <v>SIN/GEN</v>
          </cell>
          <cell r="N200">
            <v>48</v>
          </cell>
          <cell r="O200">
            <v>269</v>
          </cell>
          <cell r="P200">
            <v>269</v>
          </cell>
          <cell r="Q200">
            <v>269</v>
          </cell>
          <cell r="R200" t="str">
            <v>SIN/GEN</v>
          </cell>
          <cell r="S200">
            <v>46</v>
          </cell>
          <cell r="T200">
            <v>279</v>
          </cell>
          <cell r="U200">
            <v>279</v>
          </cell>
          <cell r="V200">
            <v>279</v>
          </cell>
          <cell r="W200" t="str">
            <v>SIN/GEN</v>
          </cell>
          <cell r="X200">
            <v>46</v>
          </cell>
          <cell r="Y200">
            <v>279</v>
          </cell>
          <cell r="Z200">
            <v>279</v>
          </cell>
          <cell r="AA200">
            <v>279</v>
          </cell>
          <cell r="AB200" t="str">
            <v>SIN/GEN</v>
          </cell>
          <cell r="AC200">
            <v>46</v>
          </cell>
          <cell r="AD200" t="str">
            <v>Refer to Terms and Surcharges</v>
          </cell>
        </row>
        <row r="201">
          <cell r="B201" t="str">
            <v>Parma</v>
          </cell>
          <cell r="C201" t="str">
            <v>Italy</v>
          </cell>
          <cell r="D201" t="str">
            <v>USD</v>
          </cell>
          <cell r="E201">
            <v>201</v>
          </cell>
          <cell r="F201">
            <v>201</v>
          </cell>
          <cell r="G201">
            <v>201</v>
          </cell>
          <cell r="H201" t="str">
            <v>SIN/GEN</v>
          </cell>
          <cell r="I201">
            <v>49</v>
          </cell>
          <cell r="J201">
            <v>201</v>
          </cell>
          <cell r="K201">
            <v>201</v>
          </cell>
          <cell r="L201">
            <v>201</v>
          </cell>
          <cell r="M201" t="str">
            <v>SIN/GEN</v>
          </cell>
          <cell r="N201">
            <v>48</v>
          </cell>
          <cell r="O201">
            <v>201</v>
          </cell>
          <cell r="P201">
            <v>201</v>
          </cell>
          <cell r="Q201">
            <v>201</v>
          </cell>
          <cell r="R201" t="str">
            <v>SIN/GEN</v>
          </cell>
          <cell r="S201">
            <v>46</v>
          </cell>
          <cell r="T201">
            <v>211</v>
          </cell>
          <cell r="U201">
            <v>211</v>
          </cell>
          <cell r="V201">
            <v>211</v>
          </cell>
          <cell r="W201" t="str">
            <v>SIN/GEN</v>
          </cell>
          <cell r="X201">
            <v>46</v>
          </cell>
          <cell r="Y201">
            <v>211</v>
          </cell>
          <cell r="Z201">
            <v>211</v>
          </cell>
          <cell r="AA201">
            <v>211</v>
          </cell>
          <cell r="AB201" t="str">
            <v>SIN/GEN</v>
          </cell>
          <cell r="AC201">
            <v>46</v>
          </cell>
          <cell r="AD201" t="str">
            <v>Refer to Terms and Surcharges</v>
          </cell>
        </row>
        <row r="202">
          <cell r="B202" t="str">
            <v>Perugia</v>
          </cell>
          <cell r="C202" t="str">
            <v>Italy</v>
          </cell>
          <cell r="D202" t="str">
            <v>USD</v>
          </cell>
          <cell r="E202">
            <v>239</v>
          </cell>
          <cell r="F202">
            <v>239</v>
          </cell>
          <cell r="G202">
            <v>239</v>
          </cell>
          <cell r="H202" t="str">
            <v>SIN/GEN</v>
          </cell>
          <cell r="I202">
            <v>49</v>
          </cell>
          <cell r="J202">
            <v>239</v>
          </cell>
          <cell r="K202">
            <v>239</v>
          </cell>
          <cell r="L202">
            <v>239</v>
          </cell>
          <cell r="M202" t="str">
            <v>SIN/GEN</v>
          </cell>
          <cell r="N202">
            <v>48</v>
          </cell>
          <cell r="O202">
            <v>239</v>
          </cell>
          <cell r="P202">
            <v>239</v>
          </cell>
          <cell r="Q202">
            <v>239</v>
          </cell>
          <cell r="R202" t="str">
            <v>SIN/GEN</v>
          </cell>
          <cell r="S202">
            <v>46</v>
          </cell>
          <cell r="T202">
            <v>249</v>
          </cell>
          <cell r="U202">
            <v>249</v>
          </cell>
          <cell r="V202">
            <v>249</v>
          </cell>
          <cell r="W202" t="str">
            <v>SIN/GEN</v>
          </cell>
          <cell r="X202">
            <v>46</v>
          </cell>
          <cell r="Y202">
            <v>249</v>
          </cell>
          <cell r="Z202">
            <v>249</v>
          </cell>
          <cell r="AA202">
            <v>249</v>
          </cell>
          <cell r="AB202" t="str">
            <v>SIN/GEN</v>
          </cell>
          <cell r="AC202">
            <v>46</v>
          </cell>
          <cell r="AD202" t="str">
            <v>Refer to Terms and Surcharges</v>
          </cell>
        </row>
        <row r="203">
          <cell r="B203" t="str">
            <v>Piacenza</v>
          </cell>
          <cell r="C203" t="str">
            <v>Italy</v>
          </cell>
          <cell r="D203" t="str">
            <v>USD</v>
          </cell>
          <cell r="E203">
            <v>211</v>
          </cell>
          <cell r="F203">
            <v>211</v>
          </cell>
          <cell r="G203">
            <v>211</v>
          </cell>
          <cell r="H203" t="str">
            <v>SIN/GEN</v>
          </cell>
          <cell r="I203">
            <v>49</v>
          </cell>
          <cell r="J203">
            <v>211</v>
          </cell>
          <cell r="K203">
            <v>211</v>
          </cell>
          <cell r="L203">
            <v>211</v>
          </cell>
          <cell r="M203" t="str">
            <v>SIN/GEN</v>
          </cell>
          <cell r="N203">
            <v>48</v>
          </cell>
          <cell r="O203">
            <v>211</v>
          </cell>
          <cell r="P203">
            <v>211</v>
          </cell>
          <cell r="Q203">
            <v>211</v>
          </cell>
          <cell r="R203" t="str">
            <v>SIN/GEN</v>
          </cell>
          <cell r="S203">
            <v>46</v>
          </cell>
          <cell r="T203">
            <v>221</v>
          </cell>
          <cell r="U203">
            <v>221</v>
          </cell>
          <cell r="V203">
            <v>221</v>
          </cell>
          <cell r="W203" t="str">
            <v>SIN/GEN</v>
          </cell>
          <cell r="X203">
            <v>46</v>
          </cell>
          <cell r="Y203">
            <v>221</v>
          </cell>
          <cell r="Z203">
            <v>221</v>
          </cell>
          <cell r="AA203">
            <v>221</v>
          </cell>
          <cell r="AB203" t="str">
            <v>SIN/GEN</v>
          </cell>
          <cell r="AC203">
            <v>46</v>
          </cell>
          <cell r="AD203" t="str">
            <v>Refer to Terms and Surcharges</v>
          </cell>
        </row>
        <row r="204">
          <cell r="B204" t="str">
            <v>Rome</v>
          </cell>
          <cell r="C204" t="str">
            <v>Italy</v>
          </cell>
          <cell r="D204" t="str">
            <v>USD</v>
          </cell>
          <cell r="E204">
            <v>219</v>
          </cell>
          <cell r="F204">
            <v>219</v>
          </cell>
          <cell r="G204">
            <v>219</v>
          </cell>
          <cell r="H204" t="str">
            <v>SIN/GEN</v>
          </cell>
          <cell r="I204">
            <v>49</v>
          </cell>
          <cell r="J204">
            <v>219</v>
          </cell>
          <cell r="K204">
            <v>219</v>
          </cell>
          <cell r="L204">
            <v>219</v>
          </cell>
          <cell r="M204" t="str">
            <v>SIN/GEN</v>
          </cell>
          <cell r="N204">
            <v>48</v>
          </cell>
          <cell r="O204">
            <v>219</v>
          </cell>
          <cell r="P204">
            <v>219</v>
          </cell>
          <cell r="Q204">
            <v>219</v>
          </cell>
          <cell r="R204" t="str">
            <v>SIN/GEN</v>
          </cell>
          <cell r="S204">
            <v>46</v>
          </cell>
          <cell r="T204">
            <v>229</v>
          </cell>
          <cell r="U204">
            <v>229</v>
          </cell>
          <cell r="V204">
            <v>229</v>
          </cell>
          <cell r="W204" t="str">
            <v>SIN/GEN</v>
          </cell>
          <cell r="X204">
            <v>46</v>
          </cell>
          <cell r="Y204">
            <v>229</v>
          </cell>
          <cell r="Z204">
            <v>229</v>
          </cell>
          <cell r="AA204">
            <v>229</v>
          </cell>
          <cell r="AB204" t="str">
            <v>SIN/GEN</v>
          </cell>
          <cell r="AC204">
            <v>46</v>
          </cell>
          <cell r="AD204" t="str">
            <v>Refer to Terms and Surcharges</v>
          </cell>
        </row>
        <row r="205">
          <cell r="B205" t="str">
            <v>Siena</v>
          </cell>
          <cell r="C205" t="str">
            <v>Italy</v>
          </cell>
          <cell r="D205" t="str">
            <v>USD</v>
          </cell>
          <cell r="E205">
            <v>214</v>
          </cell>
          <cell r="F205">
            <v>214</v>
          </cell>
          <cell r="G205">
            <v>214</v>
          </cell>
          <cell r="H205" t="str">
            <v>SIN/GEN</v>
          </cell>
          <cell r="I205">
            <v>49</v>
          </cell>
          <cell r="J205">
            <v>214</v>
          </cell>
          <cell r="K205">
            <v>214</v>
          </cell>
          <cell r="L205">
            <v>214</v>
          </cell>
          <cell r="M205" t="str">
            <v>SIN/GEN</v>
          </cell>
          <cell r="N205">
            <v>48</v>
          </cell>
          <cell r="O205">
            <v>214</v>
          </cell>
          <cell r="P205">
            <v>214</v>
          </cell>
          <cell r="Q205">
            <v>214</v>
          </cell>
          <cell r="R205" t="str">
            <v>SIN/GEN</v>
          </cell>
          <cell r="S205">
            <v>46</v>
          </cell>
          <cell r="T205">
            <v>224</v>
          </cell>
          <cell r="U205">
            <v>224</v>
          </cell>
          <cell r="V205">
            <v>224</v>
          </cell>
          <cell r="W205" t="str">
            <v>SIN/GEN</v>
          </cell>
          <cell r="X205">
            <v>46</v>
          </cell>
          <cell r="Y205">
            <v>224</v>
          </cell>
          <cell r="Z205">
            <v>224</v>
          </cell>
          <cell r="AA205">
            <v>224</v>
          </cell>
          <cell r="AB205" t="str">
            <v>SIN/GEN</v>
          </cell>
          <cell r="AC205">
            <v>46</v>
          </cell>
          <cell r="AD205" t="str">
            <v>Refer to Terms and Surcharges</v>
          </cell>
        </row>
        <row r="206">
          <cell r="B206" t="str">
            <v>Torino</v>
          </cell>
          <cell r="C206" t="str">
            <v>Italy</v>
          </cell>
          <cell r="D206" t="str">
            <v>USD</v>
          </cell>
          <cell r="E206">
            <v>201</v>
          </cell>
          <cell r="F206">
            <v>201</v>
          </cell>
          <cell r="G206">
            <v>201</v>
          </cell>
          <cell r="H206" t="str">
            <v>SIN/GEN</v>
          </cell>
          <cell r="I206">
            <v>49</v>
          </cell>
          <cell r="J206">
            <v>201</v>
          </cell>
          <cell r="K206">
            <v>201</v>
          </cell>
          <cell r="L206">
            <v>201</v>
          </cell>
          <cell r="M206" t="str">
            <v>SIN/GEN</v>
          </cell>
          <cell r="N206">
            <v>48</v>
          </cell>
          <cell r="O206">
            <v>201</v>
          </cell>
          <cell r="P206">
            <v>201</v>
          </cell>
          <cell r="Q206">
            <v>201</v>
          </cell>
          <cell r="R206" t="str">
            <v>SIN/GEN</v>
          </cell>
          <cell r="S206">
            <v>46</v>
          </cell>
          <cell r="T206">
            <v>211</v>
          </cell>
          <cell r="U206">
            <v>211</v>
          </cell>
          <cell r="V206">
            <v>211</v>
          </cell>
          <cell r="W206" t="str">
            <v>SIN/GEN</v>
          </cell>
          <cell r="X206">
            <v>46</v>
          </cell>
          <cell r="Y206">
            <v>211</v>
          </cell>
          <cell r="Z206">
            <v>211</v>
          </cell>
          <cell r="AA206">
            <v>211</v>
          </cell>
          <cell r="AB206" t="str">
            <v>SIN/GEN</v>
          </cell>
          <cell r="AC206">
            <v>46</v>
          </cell>
          <cell r="AD206" t="str">
            <v>Refer to Terms and Surcharges</v>
          </cell>
        </row>
        <row r="207">
          <cell r="B207" t="str">
            <v>Trieste</v>
          </cell>
          <cell r="C207" t="str">
            <v>Italy</v>
          </cell>
          <cell r="D207" t="str">
            <v>USD</v>
          </cell>
          <cell r="E207">
            <v>212</v>
          </cell>
          <cell r="F207">
            <v>212</v>
          </cell>
          <cell r="G207">
            <v>212</v>
          </cell>
          <cell r="H207" t="str">
            <v>SIN/GEN</v>
          </cell>
          <cell r="I207">
            <v>49</v>
          </cell>
          <cell r="J207">
            <v>212</v>
          </cell>
          <cell r="K207">
            <v>212</v>
          </cell>
          <cell r="L207">
            <v>212</v>
          </cell>
          <cell r="M207" t="str">
            <v>SIN/GEN</v>
          </cell>
          <cell r="N207">
            <v>48</v>
          </cell>
          <cell r="O207">
            <v>212</v>
          </cell>
          <cell r="P207">
            <v>212</v>
          </cell>
          <cell r="Q207">
            <v>212</v>
          </cell>
          <cell r="R207" t="str">
            <v>SIN/GEN</v>
          </cell>
          <cell r="S207">
            <v>46</v>
          </cell>
          <cell r="T207">
            <v>222</v>
          </cell>
          <cell r="U207">
            <v>222</v>
          </cell>
          <cell r="V207">
            <v>222</v>
          </cell>
          <cell r="W207" t="str">
            <v>SIN/GEN</v>
          </cell>
          <cell r="X207">
            <v>46</v>
          </cell>
          <cell r="Y207">
            <v>222</v>
          </cell>
          <cell r="Z207">
            <v>222</v>
          </cell>
          <cell r="AA207">
            <v>222</v>
          </cell>
          <cell r="AB207" t="str">
            <v>SIN/GEN</v>
          </cell>
          <cell r="AC207">
            <v>46</v>
          </cell>
          <cell r="AD207" t="str">
            <v>Refer to Terms and Surcharges</v>
          </cell>
        </row>
        <row r="208">
          <cell r="B208" t="str">
            <v>Udine</v>
          </cell>
          <cell r="C208" t="str">
            <v>Italy</v>
          </cell>
          <cell r="D208" t="str">
            <v>USD</v>
          </cell>
          <cell r="E208">
            <v>214</v>
          </cell>
          <cell r="F208">
            <v>214</v>
          </cell>
          <cell r="G208">
            <v>214</v>
          </cell>
          <cell r="H208" t="str">
            <v>SIN/GEN</v>
          </cell>
          <cell r="I208">
            <v>49</v>
          </cell>
          <cell r="J208">
            <v>214</v>
          </cell>
          <cell r="K208">
            <v>214</v>
          </cell>
          <cell r="L208">
            <v>214</v>
          </cell>
          <cell r="M208" t="str">
            <v>SIN/GEN</v>
          </cell>
          <cell r="N208">
            <v>48</v>
          </cell>
          <cell r="O208">
            <v>214</v>
          </cell>
          <cell r="P208">
            <v>214</v>
          </cell>
          <cell r="Q208">
            <v>214</v>
          </cell>
          <cell r="R208" t="str">
            <v>SIN/GEN</v>
          </cell>
          <cell r="S208">
            <v>46</v>
          </cell>
          <cell r="T208">
            <v>224</v>
          </cell>
          <cell r="U208">
            <v>224</v>
          </cell>
          <cell r="V208">
            <v>224</v>
          </cell>
          <cell r="W208" t="str">
            <v>SIN/GEN</v>
          </cell>
          <cell r="X208">
            <v>46</v>
          </cell>
          <cell r="Y208">
            <v>224</v>
          </cell>
          <cell r="Z208">
            <v>224</v>
          </cell>
          <cell r="AA208">
            <v>224</v>
          </cell>
          <cell r="AB208" t="str">
            <v>SIN/GEN</v>
          </cell>
          <cell r="AC208">
            <v>46</v>
          </cell>
          <cell r="AD208" t="str">
            <v>Refer to Terms and Surcharges</v>
          </cell>
        </row>
        <row r="209">
          <cell r="B209" t="str">
            <v>Venice</v>
          </cell>
          <cell r="C209" t="str">
            <v>Italy</v>
          </cell>
          <cell r="D209" t="str">
            <v>USD</v>
          </cell>
          <cell r="E209">
            <v>206</v>
          </cell>
          <cell r="F209">
            <v>206</v>
          </cell>
          <cell r="G209">
            <v>206</v>
          </cell>
          <cell r="H209" t="str">
            <v>SIN/GEN</v>
          </cell>
          <cell r="I209">
            <v>49</v>
          </cell>
          <cell r="J209">
            <v>206</v>
          </cell>
          <cell r="K209">
            <v>206</v>
          </cell>
          <cell r="L209">
            <v>206</v>
          </cell>
          <cell r="M209" t="str">
            <v>SIN/GEN</v>
          </cell>
          <cell r="N209">
            <v>48</v>
          </cell>
          <cell r="O209">
            <v>206</v>
          </cell>
          <cell r="P209">
            <v>206</v>
          </cell>
          <cell r="Q209">
            <v>206</v>
          </cell>
          <cell r="R209" t="str">
            <v>SIN/GEN</v>
          </cell>
          <cell r="S209">
            <v>46</v>
          </cell>
          <cell r="T209">
            <v>216</v>
          </cell>
          <cell r="U209">
            <v>216</v>
          </cell>
          <cell r="V209">
            <v>216</v>
          </cell>
          <cell r="W209" t="str">
            <v>SIN/GEN</v>
          </cell>
          <cell r="X209">
            <v>46</v>
          </cell>
          <cell r="Y209">
            <v>216</v>
          </cell>
          <cell r="Z209">
            <v>216</v>
          </cell>
          <cell r="AA209">
            <v>216</v>
          </cell>
          <cell r="AB209" t="str">
            <v>SIN/GEN</v>
          </cell>
          <cell r="AC209">
            <v>46</v>
          </cell>
          <cell r="AD209" t="str">
            <v>Refer to Terms and Surcharges</v>
          </cell>
        </row>
        <row r="210">
          <cell r="B210" t="str">
            <v>Verona</v>
          </cell>
          <cell r="C210" t="str">
            <v>Italy</v>
          </cell>
          <cell r="D210" t="str">
            <v>USD</v>
          </cell>
          <cell r="E210">
            <v>211</v>
          </cell>
          <cell r="F210">
            <v>211</v>
          </cell>
          <cell r="G210">
            <v>211</v>
          </cell>
          <cell r="H210" t="str">
            <v>SIN/GEN</v>
          </cell>
          <cell r="I210">
            <v>49</v>
          </cell>
          <cell r="J210">
            <v>211</v>
          </cell>
          <cell r="K210">
            <v>211</v>
          </cell>
          <cell r="L210">
            <v>211</v>
          </cell>
          <cell r="M210" t="str">
            <v>SIN/GEN</v>
          </cell>
          <cell r="N210">
            <v>48</v>
          </cell>
          <cell r="O210">
            <v>211</v>
          </cell>
          <cell r="P210">
            <v>211</v>
          </cell>
          <cell r="Q210">
            <v>211</v>
          </cell>
          <cell r="R210" t="str">
            <v>SIN/GEN</v>
          </cell>
          <cell r="S210">
            <v>46</v>
          </cell>
          <cell r="T210">
            <v>221</v>
          </cell>
          <cell r="U210">
            <v>221</v>
          </cell>
          <cell r="V210">
            <v>221</v>
          </cell>
          <cell r="W210" t="str">
            <v>SIN/GEN</v>
          </cell>
          <cell r="X210">
            <v>46</v>
          </cell>
          <cell r="Y210">
            <v>221</v>
          </cell>
          <cell r="Z210">
            <v>221</v>
          </cell>
          <cell r="AA210">
            <v>221</v>
          </cell>
          <cell r="AB210" t="str">
            <v>SIN/GEN</v>
          </cell>
          <cell r="AC210">
            <v>46</v>
          </cell>
          <cell r="AD210" t="str">
            <v>Refer to Terms and Surcharges</v>
          </cell>
        </row>
        <row r="211">
          <cell r="B211" t="str">
            <v>Vicenza</v>
          </cell>
          <cell r="C211" t="str">
            <v>Italy</v>
          </cell>
          <cell r="D211" t="str">
            <v>USD</v>
          </cell>
          <cell r="E211">
            <v>212</v>
          </cell>
          <cell r="F211">
            <v>212</v>
          </cell>
          <cell r="G211">
            <v>212</v>
          </cell>
          <cell r="H211" t="str">
            <v>SIN/GEN</v>
          </cell>
          <cell r="I211">
            <v>49</v>
          </cell>
          <cell r="J211">
            <v>212</v>
          </cell>
          <cell r="K211">
            <v>212</v>
          </cell>
          <cell r="L211">
            <v>212</v>
          </cell>
          <cell r="M211" t="str">
            <v>SIN/GEN</v>
          </cell>
          <cell r="N211">
            <v>48</v>
          </cell>
          <cell r="O211">
            <v>212</v>
          </cell>
          <cell r="P211">
            <v>212</v>
          </cell>
          <cell r="Q211">
            <v>212</v>
          </cell>
          <cell r="R211" t="str">
            <v>SIN/GEN</v>
          </cell>
          <cell r="S211">
            <v>46</v>
          </cell>
          <cell r="T211">
            <v>222</v>
          </cell>
          <cell r="U211">
            <v>222</v>
          </cell>
          <cell r="V211">
            <v>222</v>
          </cell>
          <cell r="W211" t="str">
            <v>SIN/GEN</v>
          </cell>
          <cell r="X211">
            <v>46</v>
          </cell>
          <cell r="Y211">
            <v>222</v>
          </cell>
          <cell r="Z211">
            <v>222</v>
          </cell>
          <cell r="AA211">
            <v>222</v>
          </cell>
          <cell r="AB211" t="str">
            <v>SIN/GEN</v>
          </cell>
          <cell r="AC211">
            <v>46</v>
          </cell>
          <cell r="AD211" t="str">
            <v>Refer to Terms and Surcharges</v>
          </cell>
        </row>
        <row r="212">
          <cell r="B212" t="str">
            <v>Abidjan</v>
          </cell>
          <cell r="C212" t="str">
            <v>Ivory Coast</v>
          </cell>
          <cell r="D212" t="str">
            <v>USD</v>
          </cell>
          <cell r="E212" t="str">
            <v>ON APP</v>
          </cell>
          <cell r="F212" t="str">
            <v>ON APP</v>
          </cell>
          <cell r="G212" t="str">
            <v>ON APP</v>
          </cell>
          <cell r="H212" t="str">
            <v>ON APP</v>
          </cell>
          <cell r="I212" t="str">
            <v>ON APP</v>
          </cell>
          <cell r="J212" t="str">
            <v>ON APP</v>
          </cell>
          <cell r="K212" t="str">
            <v>ON APP</v>
          </cell>
          <cell r="L212" t="str">
            <v>ON APP</v>
          </cell>
          <cell r="M212" t="str">
            <v>ON APP</v>
          </cell>
          <cell r="N212" t="str">
            <v>ON APP</v>
          </cell>
          <cell r="O212" t="str">
            <v>ON APP</v>
          </cell>
          <cell r="P212" t="str">
            <v>ON APP</v>
          </cell>
          <cell r="Q212" t="str">
            <v>ON APP</v>
          </cell>
          <cell r="R212" t="str">
            <v>ON APP</v>
          </cell>
          <cell r="S212" t="str">
            <v>ON APP</v>
          </cell>
          <cell r="T212" t="str">
            <v>ON APP</v>
          </cell>
          <cell r="U212" t="str">
            <v>ON APP</v>
          </cell>
          <cell r="V212" t="str">
            <v>ON APP</v>
          </cell>
          <cell r="W212" t="str">
            <v>ON APP</v>
          </cell>
          <cell r="X212" t="str">
            <v>ON APP</v>
          </cell>
          <cell r="Y212" t="str">
            <v>ON APP</v>
          </cell>
          <cell r="Z212" t="str">
            <v>ON APP</v>
          </cell>
          <cell r="AA212" t="str">
            <v>ON APP</v>
          </cell>
          <cell r="AB212" t="str">
            <v>ON APP</v>
          </cell>
          <cell r="AC212" t="str">
            <v>ON APP</v>
          </cell>
          <cell r="AD212" t="str">
            <v>Refer to Terms and Surcharges</v>
          </cell>
        </row>
        <row r="213">
          <cell r="B213" t="str">
            <v>Kingston</v>
          </cell>
          <cell r="C213" t="str">
            <v>Jamaica</v>
          </cell>
          <cell r="D213" t="str">
            <v>USD</v>
          </cell>
          <cell r="E213">
            <v>430</v>
          </cell>
          <cell r="F213">
            <v>430</v>
          </cell>
          <cell r="G213">
            <v>430</v>
          </cell>
          <cell r="H213" t="str">
            <v>BUS/CFZ</v>
          </cell>
          <cell r="I213">
            <v>58</v>
          </cell>
          <cell r="J213">
            <v>430</v>
          </cell>
          <cell r="K213">
            <v>430</v>
          </cell>
          <cell r="L213">
            <v>430</v>
          </cell>
          <cell r="M213" t="str">
            <v>BUS/CFZ</v>
          </cell>
          <cell r="N213">
            <v>61</v>
          </cell>
          <cell r="O213">
            <v>430</v>
          </cell>
          <cell r="P213">
            <v>430</v>
          </cell>
          <cell r="Q213">
            <v>430</v>
          </cell>
          <cell r="R213" t="str">
            <v>BUS/CFZ</v>
          </cell>
          <cell r="S213">
            <v>56</v>
          </cell>
          <cell r="T213">
            <v>475</v>
          </cell>
          <cell r="U213">
            <v>475</v>
          </cell>
          <cell r="V213">
            <v>475</v>
          </cell>
          <cell r="W213" t="str">
            <v>MEL/BUS/CFZ</v>
          </cell>
          <cell r="X213">
            <v>65</v>
          </cell>
          <cell r="Y213" t="str">
            <v>ON APP</v>
          </cell>
          <cell r="Z213" t="str">
            <v>ON APP</v>
          </cell>
          <cell r="AA213" t="str">
            <v>ON APP</v>
          </cell>
          <cell r="AB213" t="str">
            <v>ON APP</v>
          </cell>
          <cell r="AC213" t="str">
            <v>ON APP</v>
          </cell>
          <cell r="AD213" t="str">
            <v xml:space="preserve">Refer to Terms and Surcharges </v>
          </cell>
        </row>
        <row r="214">
          <cell r="B214" t="str">
            <v>Akita</v>
          </cell>
          <cell r="C214" t="str">
            <v>Japan</v>
          </cell>
          <cell r="D214" t="str">
            <v>USD</v>
          </cell>
          <cell r="E214">
            <v>85</v>
          </cell>
          <cell r="F214">
            <v>85</v>
          </cell>
          <cell r="G214">
            <v>85</v>
          </cell>
          <cell r="H214" t="str">
            <v>BUS</v>
          </cell>
          <cell r="I214">
            <v>25</v>
          </cell>
          <cell r="J214">
            <v>85</v>
          </cell>
          <cell r="K214">
            <v>85</v>
          </cell>
          <cell r="L214">
            <v>85</v>
          </cell>
          <cell r="M214" t="str">
            <v>BUS</v>
          </cell>
          <cell r="N214">
            <v>28</v>
          </cell>
          <cell r="O214">
            <v>85</v>
          </cell>
          <cell r="P214">
            <v>85</v>
          </cell>
          <cell r="Q214">
            <v>85</v>
          </cell>
          <cell r="R214" t="str">
            <v>BUS</v>
          </cell>
          <cell r="S214">
            <v>23</v>
          </cell>
          <cell r="T214">
            <v>140</v>
          </cell>
          <cell r="U214">
            <v>140</v>
          </cell>
          <cell r="V214">
            <v>140</v>
          </cell>
          <cell r="W214" t="str">
            <v>SIN/BUS</v>
          </cell>
          <cell r="X214">
            <v>34</v>
          </cell>
          <cell r="Y214">
            <v>140</v>
          </cell>
          <cell r="Z214">
            <v>140</v>
          </cell>
          <cell r="AA214">
            <v>140</v>
          </cell>
          <cell r="AB214" t="str">
            <v>SIN/BUS</v>
          </cell>
          <cell r="AC214">
            <v>34</v>
          </cell>
          <cell r="AD214" t="str">
            <v>Refer to Terms and Surcharges</v>
          </cell>
        </row>
        <row r="215">
          <cell r="B215" t="str">
            <v>Chiba</v>
          </cell>
          <cell r="C215" t="str">
            <v>Japan</v>
          </cell>
          <cell r="D215" t="str">
            <v>USD</v>
          </cell>
          <cell r="E215">
            <v>85</v>
          </cell>
          <cell r="F215">
            <v>85</v>
          </cell>
          <cell r="G215">
            <v>85</v>
          </cell>
          <cell r="H215" t="str">
            <v>BUS</v>
          </cell>
          <cell r="I215">
            <v>24</v>
          </cell>
          <cell r="J215">
            <v>85</v>
          </cell>
          <cell r="K215">
            <v>85</v>
          </cell>
          <cell r="L215">
            <v>85</v>
          </cell>
          <cell r="M215" t="str">
            <v>BUS</v>
          </cell>
          <cell r="N215">
            <v>27</v>
          </cell>
          <cell r="O215">
            <v>85</v>
          </cell>
          <cell r="P215">
            <v>85</v>
          </cell>
          <cell r="Q215">
            <v>85</v>
          </cell>
          <cell r="R215" t="str">
            <v>BUS</v>
          </cell>
          <cell r="S215">
            <v>22</v>
          </cell>
          <cell r="T215">
            <v>145</v>
          </cell>
          <cell r="U215">
            <v>145</v>
          </cell>
          <cell r="V215">
            <v>145</v>
          </cell>
          <cell r="W215" t="str">
            <v>SIN/BUS</v>
          </cell>
          <cell r="X215">
            <v>34</v>
          </cell>
          <cell r="Y215">
            <v>145</v>
          </cell>
          <cell r="Z215">
            <v>145</v>
          </cell>
          <cell r="AA215">
            <v>145</v>
          </cell>
          <cell r="AB215" t="str">
            <v>SIN/BUS</v>
          </cell>
          <cell r="AC215">
            <v>34</v>
          </cell>
          <cell r="AD215" t="str">
            <v>Refer to Terms and Surcharges</v>
          </cell>
        </row>
        <row r="216">
          <cell r="B216" t="str">
            <v>Fukuyama</v>
          </cell>
          <cell r="C216" t="str">
            <v>Japan</v>
          </cell>
          <cell r="D216" t="str">
            <v>USD</v>
          </cell>
          <cell r="E216">
            <v>79</v>
          </cell>
          <cell r="F216">
            <v>79</v>
          </cell>
          <cell r="G216">
            <v>79</v>
          </cell>
          <cell r="H216" t="str">
            <v>BUS</v>
          </cell>
          <cell r="I216">
            <v>25</v>
          </cell>
          <cell r="J216">
            <v>79</v>
          </cell>
          <cell r="K216">
            <v>79</v>
          </cell>
          <cell r="L216">
            <v>79</v>
          </cell>
          <cell r="M216" t="str">
            <v>BUS</v>
          </cell>
          <cell r="N216">
            <v>28</v>
          </cell>
          <cell r="O216">
            <v>79</v>
          </cell>
          <cell r="P216">
            <v>79</v>
          </cell>
          <cell r="Q216">
            <v>79</v>
          </cell>
          <cell r="R216" t="str">
            <v>BUS</v>
          </cell>
          <cell r="S216">
            <v>23</v>
          </cell>
          <cell r="T216">
            <v>134</v>
          </cell>
          <cell r="U216">
            <v>134</v>
          </cell>
          <cell r="V216">
            <v>134</v>
          </cell>
          <cell r="W216" t="str">
            <v>SIN/BUS</v>
          </cell>
          <cell r="X216">
            <v>34</v>
          </cell>
          <cell r="Y216">
            <v>134</v>
          </cell>
          <cell r="Z216">
            <v>135</v>
          </cell>
          <cell r="AA216">
            <v>134</v>
          </cell>
          <cell r="AB216" t="str">
            <v>SIN/BUS</v>
          </cell>
          <cell r="AC216">
            <v>34</v>
          </cell>
          <cell r="AD216" t="str">
            <v>Refer to Terms and Surcharges</v>
          </cell>
        </row>
        <row r="217">
          <cell r="B217" t="str">
            <v>Hakata</v>
          </cell>
          <cell r="C217" t="str">
            <v>Japan</v>
          </cell>
          <cell r="D217" t="str">
            <v>USD</v>
          </cell>
          <cell r="E217">
            <v>65</v>
          </cell>
          <cell r="F217">
            <v>65</v>
          </cell>
          <cell r="G217">
            <v>65</v>
          </cell>
          <cell r="H217" t="str">
            <v>BUS</v>
          </cell>
          <cell r="I217">
            <v>21</v>
          </cell>
          <cell r="J217">
            <v>65</v>
          </cell>
          <cell r="K217">
            <v>65</v>
          </cell>
          <cell r="L217">
            <v>65</v>
          </cell>
          <cell r="M217" t="str">
            <v>BUS</v>
          </cell>
          <cell r="N217">
            <v>24</v>
          </cell>
          <cell r="O217">
            <v>65</v>
          </cell>
          <cell r="P217">
            <v>65</v>
          </cell>
          <cell r="Q217">
            <v>65</v>
          </cell>
          <cell r="R217" t="str">
            <v>BUS</v>
          </cell>
          <cell r="S217">
            <v>19</v>
          </cell>
          <cell r="T217">
            <v>129</v>
          </cell>
          <cell r="U217">
            <v>129</v>
          </cell>
          <cell r="V217">
            <v>129</v>
          </cell>
          <cell r="W217" t="str">
            <v>SIN/BUS</v>
          </cell>
          <cell r="X217">
            <v>29</v>
          </cell>
          <cell r="Y217">
            <v>129</v>
          </cell>
          <cell r="Z217">
            <v>129</v>
          </cell>
          <cell r="AA217">
            <v>129</v>
          </cell>
          <cell r="AB217" t="str">
            <v>SIN/BUS</v>
          </cell>
          <cell r="AC217">
            <v>24</v>
          </cell>
          <cell r="AD217" t="str">
            <v>Refer to Terms and Surcharges</v>
          </cell>
        </row>
        <row r="218">
          <cell r="B218" t="str">
            <v>Hiroshima</v>
          </cell>
          <cell r="C218" t="str">
            <v>Japan</v>
          </cell>
          <cell r="D218" t="str">
            <v>USD</v>
          </cell>
          <cell r="E218">
            <v>75</v>
          </cell>
          <cell r="F218">
            <v>75</v>
          </cell>
          <cell r="G218">
            <v>75</v>
          </cell>
          <cell r="H218" t="str">
            <v>BUS</v>
          </cell>
          <cell r="I218">
            <v>22</v>
          </cell>
          <cell r="J218">
            <v>75</v>
          </cell>
          <cell r="K218">
            <v>75</v>
          </cell>
          <cell r="L218">
            <v>75</v>
          </cell>
          <cell r="M218" t="str">
            <v>BUS</v>
          </cell>
          <cell r="N218">
            <v>25</v>
          </cell>
          <cell r="O218">
            <v>75</v>
          </cell>
          <cell r="P218">
            <v>75</v>
          </cell>
          <cell r="Q218">
            <v>75</v>
          </cell>
          <cell r="R218" t="str">
            <v>BUS</v>
          </cell>
          <cell r="S218">
            <v>20</v>
          </cell>
          <cell r="T218">
            <v>125</v>
          </cell>
          <cell r="U218">
            <v>125</v>
          </cell>
          <cell r="V218">
            <v>125</v>
          </cell>
          <cell r="W218" t="str">
            <v>SIN/BUS</v>
          </cell>
          <cell r="X218">
            <v>30</v>
          </cell>
          <cell r="Y218">
            <v>125</v>
          </cell>
          <cell r="Z218">
            <v>125</v>
          </cell>
          <cell r="AA218">
            <v>125</v>
          </cell>
          <cell r="AB218" t="str">
            <v>SIN/BUS</v>
          </cell>
          <cell r="AC218">
            <v>108</v>
          </cell>
          <cell r="AD218" t="str">
            <v>Refer to Terms and Surcharges</v>
          </cell>
        </row>
        <row r="219">
          <cell r="B219" t="str">
            <v>Imabari</v>
          </cell>
          <cell r="C219" t="str">
            <v>Japan</v>
          </cell>
          <cell r="D219" t="str">
            <v>USD</v>
          </cell>
          <cell r="E219">
            <v>75</v>
          </cell>
          <cell r="F219">
            <v>75</v>
          </cell>
          <cell r="G219">
            <v>75</v>
          </cell>
          <cell r="H219" t="str">
            <v>BUS</v>
          </cell>
          <cell r="I219">
            <v>23</v>
          </cell>
          <cell r="J219">
            <v>75</v>
          </cell>
          <cell r="K219">
            <v>75</v>
          </cell>
          <cell r="L219">
            <v>75</v>
          </cell>
          <cell r="M219" t="str">
            <v>BUS</v>
          </cell>
          <cell r="N219">
            <v>26</v>
          </cell>
          <cell r="O219">
            <v>75</v>
          </cell>
          <cell r="P219">
            <v>75</v>
          </cell>
          <cell r="Q219">
            <v>75</v>
          </cell>
          <cell r="R219" t="str">
            <v>BUS</v>
          </cell>
          <cell r="S219">
            <v>21</v>
          </cell>
          <cell r="T219">
            <v>125</v>
          </cell>
          <cell r="U219">
            <v>125</v>
          </cell>
          <cell r="V219">
            <v>125</v>
          </cell>
          <cell r="W219" t="str">
            <v>SIN/BUS</v>
          </cell>
          <cell r="X219">
            <v>34</v>
          </cell>
          <cell r="Y219">
            <v>125</v>
          </cell>
          <cell r="Z219">
            <v>125</v>
          </cell>
          <cell r="AA219">
            <v>125</v>
          </cell>
          <cell r="AB219" t="str">
            <v>SIN/BUS</v>
          </cell>
          <cell r="AC219">
            <v>34</v>
          </cell>
          <cell r="AD219" t="str">
            <v>Refer to Terms and Surcharges</v>
          </cell>
        </row>
        <row r="220">
          <cell r="B220" t="str">
            <v>Imari</v>
          </cell>
          <cell r="C220" t="str">
            <v>Japan</v>
          </cell>
          <cell r="D220" t="str">
            <v>USD</v>
          </cell>
          <cell r="E220" t="str">
            <v>ON APP</v>
          </cell>
          <cell r="F220" t="str">
            <v>ON APP</v>
          </cell>
          <cell r="G220" t="str">
            <v>ON APP</v>
          </cell>
          <cell r="H220" t="str">
            <v>ON APP</v>
          </cell>
          <cell r="I220" t="str">
            <v>ON APP</v>
          </cell>
          <cell r="J220" t="str">
            <v>ON APP</v>
          </cell>
          <cell r="K220" t="str">
            <v>ON APP</v>
          </cell>
          <cell r="L220" t="str">
            <v>ON APP</v>
          </cell>
          <cell r="M220" t="str">
            <v>ON APP</v>
          </cell>
          <cell r="N220" t="str">
            <v>ON APP</v>
          </cell>
          <cell r="O220" t="str">
            <v>ON APP</v>
          </cell>
          <cell r="P220" t="str">
            <v>ON APP</v>
          </cell>
          <cell r="Q220" t="str">
            <v>ON APP</v>
          </cell>
          <cell r="R220" t="str">
            <v>ON APP</v>
          </cell>
          <cell r="S220" t="str">
            <v>ON APP</v>
          </cell>
          <cell r="T220" t="str">
            <v>ON APP</v>
          </cell>
          <cell r="U220" t="str">
            <v>ON APP</v>
          </cell>
          <cell r="V220" t="str">
            <v>ON APP</v>
          </cell>
          <cell r="W220" t="str">
            <v>ON APP</v>
          </cell>
          <cell r="X220" t="str">
            <v>ON APP</v>
          </cell>
          <cell r="Y220" t="str">
            <v>ON APP</v>
          </cell>
          <cell r="Z220" t="str">
            <v>ON APP</v>
          </cell>
          <cell r="AA220" t="str">
            <v>ON APP</v>
          </cell>
          <cell r="AB220" t="str">
            <v>ON APP</v>
          </cell>
          <cell r="AC220" t="str">
            <v>ON APP</v>
          </cell>
          <cell r="AD220" t="str">
            <v>Refer to Terms and Surcharges</v>
          </cell>
        </row>
        <row r="221">
          <cell r="B221" t="str">
            <v>Ishikari</v>
          </cell>
          <cell r="C221" t="str">
            <v>Japan</v>
          </cell>
          <cell r="D221" t="str">
            <v>USD</v>
          </cell>
          <cell r="E221" t="str">
            <v>ON APP</v>
          </cell>
          <cell r="F221" t="str">
            <v>ON APP</v>
          </cell>
          <cell r="G221" t="str">
            <v>ON APP</v>
          </cell>
          <cell r="H221" t="str">
            <v>BUS</v>
          </cell>
          <cell r="I221">
            <v>24</v>
          </cell>
          <cell r="J221" t="str">
            <v>ON APP</v>
          </cell>
          <cell r="K221" t="str">
            <v>ON APP</v>
          </cell>
          <cell r="L221" t="str">
            <v>ON APP</v>
          </cell>
          <cell r="M221" t="str">
            <v>BUS</v>
          </cell>
          <cell r="N221">
            <v>27</v>
          </cell>
          <cell r="O221" t="str">
            <v>ON APP</v>
          </cell>
          <cell r="P221" t="str">
            <v>ON APP</v>
          </cell>
          <cell r="Q221" t="str">
            <v>ON APP</v>
          </cell>
          <cell r="R221" t="str">
            <v>BUS</v>
          </cell>
          <cell r="S221">
            <v>22</v>
          </cell>
          <cell r="T221" t="str">
            <v>ON APP</v>
          </cell>
          <cell r="U221" t="str">
            <v>ON APP</v>
          </cell>
          <cell r="V221" t="str">
            <v>ON APP</v>
          </cell>
          <cell r="W221" t="str">
            <v>SIN/BUS</v>
          </cell>
          <cell r="X221" t="str">
            <v>ON APP</v>
          </cell>
          <cell r="Y221" t="str">
            <v>ON APP</v>
          </cell>
          <cell r="Z221" t="str">
            <v>ON APP</v>
          </cell>
          <cell r="AA221" t="str">
            <v>ON APP</v>
          </cell>
          <cell r="AB221" t="str">
            <v>ON APP</v>
          </cell>
          <cell r="AC221" t="str">
            <v>ON APP</v>
          </cell>
          <cell r="AD221" t="str">
            <v>Refer to Terms and Surcharges</v>
          </cell>
        </row>
        <row r="222">
          <cell r="B222" t="str">
            <v>Kanazawa</v>
          </cell>
          <cell r="C222" t="str">
            <v>Japan</v>
          </cell>
          <cell r="D222" t="str">
            <v>USD</v>
          </cell>
          <cell r="E222">
            <v>75</v>
          </cell>
          <cell r="F222">
            <v>75</v>
          </cell>
          <cell r="G222">
            <v>75</v>
          </cell>
          <cell r="H222" t="str">
            <v>BUS</v>
          </cell>
          <cell r="I222">
            <v>22</v>
          </cell>
          <cell r="J222">
            <v>75</v>
          </cell>
          <cell r="K222">
            <v>75</v>
          </cell>
          <cell r="L222">
            <v>75</v>
          </cell>
          <cell r="M222" t="str">
            <v>BUS</v>
          </cell>
          <cell r="N222">
            <v>25</v>
          </cell>
          <cell r="O222">
            <v>75</v>
          </cell>
          <cell r="P222">
            <v>75</v>
          </cell>
          <cell r="Q222">
            <v>75</v>
          </cell>
          <cell r="R222" t="str">
            <v>BUS</v>
          </cell>
          <cell r="S222">
            <v>20</v>
          </cell>
          <cell r="T222">
            <v>125</v>
          </cell>
          <cell r="U222">
            <v>125</v>
          </cell>
          <cell r="V222">
            <v>125</v>
          </cell>
          <cell r="W222" t="str">
            <v>SIN/BUS</v>
          </cell>
          <cell r="X222">
            <v>34</v>
          </cell>
          <cell r="Y222">
            <v>125</v>
          </cell>
          <cell r="Z222">
            <v>125</v>
          </cell>
          <cell r="AA222">
            <v>125</v>
          </cell>
          <cell r="AB222" t="str">
            <v>SIN/BUS</v>
          </cell>
          <cell r="AC222">
            <v>34</v>
          </cell>
          <cell r="AD222" t="str">
            <v>Refer to Terms and Surcharges</v>
          </cell>
        </row>
        <row r="223">
          <cell r="B223" t="str">
            <v>Kobe</v>
          </cell>
          <cell r="C223" t="str">
            <v>Japan</v>
          </cell>
          <cell r="D223" t="str">
            <v>USD</v>
          </cell>
          <cell r="E223">
            <v>55</v>
          </cell>
          <cell r="F223">
            <v>55</v>
          </cell>
          <cell r="G223">
            <v>55</v>
          </cell>
          <cell r="H223" t="str">
            <v>BUS</v>
          </cell>
          <cell r="I223">
            <v>21</v>
          </cell>
          <cell r="J223">
            <v>55</v>
          </cell>
          <cell r="K223">
            <v>55</v>
          </cell>
          <cell r="L223">
            <v>55</v>
          </cell>
          <cell r="M223" t="str">
            <v>BUS</v>
          </cell>
          <cell r="N223">
            <v>24</v>
          </cell>
          <cell r="O223">
            <v>55</v>
          </cell>
          <cell r="P223">
            <v>55</v>
          </cell>
          <cell r="Q223">
            <v>55</v>
          </cell>
          <cell r="R223" t="str">
            <v>BUS</v>
          </cell>
          <cell r="S223">
            <v>19</v>
          </cell>
          <cell r="T223">
            <v>65</v>
          </cell>
          <cell r="U223">
            <v>65</v>
          </cell>
          <cell r="V223">
            <v>65</v>
          </cell>
          <cell r="W223" t="str">
            <v>SIN</v>
          </cell>
          <cell r="X223">
            <v>24</v>
          </cell>
          <cell r="Y223">
            <v>65</v>
          </cell>
          <cell r="Z223">
            <v>65</v>
          </cell>
          <cell r="AA223">
            <v>65</v>
          </cell>
          <cell r="AB223" t="str">
            <v>SIN</v>
          </cell>
          <cell r="AC223">
            <v>24</v>
          </cell>
          <cell r="AD223" t="str">
            <v>Refer to Terms and Surcharges</v>
          </cell>
        </row>
        <row r="224">
          <cell r="B224" t="str">
            <v>Kumamoto</v>
          </cell>
          <cell r="C224" t="str">
            <v>Japan</v>
          </cell>
          <cell r="D224" t="str">
            <v>USD</v>
          </cell>
          <cell r="E224" t="str">
            <v>ON APP</v>
          </cell>
          <cell r="F224" t="str">
            <v>ON APP</v>
          </cell>
          <cell r="G224" t="str">
            <v>ON APP</v>
          </cell>
          <cell r="H224" t="str">
            <v>ON APP</v>
          </cell>
          <cell r="I224" t="str">
            <v>ON APP</v>
          </cell>
          <cell r="J224" t="str">
            <v>ON APP</v>
          </cell>
          <cell r="K224" t="str">
            <v>ON APP</v>
          </cell>
          <cell r="L224" t="str">
            <v>ON APP</v>
          </cell>
          <cell r="M224" t="str">
            <v>ON APP</v>
          </cell>
          <cell r="N224" t="str">
            <v>ON APP</v>
          </cell>
          <cell r="O224" t="str">
            <v>ON APP</v>
          </cell>
          <cell r="P224" t="str">
            <v>ON APP</v>
          </cell>
          <cell r="Q224" t="str">
            <v>ON APP</v>
          </cell>
          <cell r="R224" t="str">
            <v>ON APP</v>
          </cell>
          <cell r="S224" t="str">
            <v>ON APP</v>
          </cell>
          <cell r="T224" t="str">
            <v>ON APP</v>
          </cell>
          <cell r="U224" t="str">
            <v>ON APP</v>
          </cell>
          <cell r="V224" t="str">
            <v>ON APP</v>
          </cell>
          <cell r="W224" t="str">
            <v>ON APP</v>
          </cell>
          <cell r="X224" t="str">
            <v>ON APP</v>
          </cell>
          <cell r="Y224" t="str">
            <v>ON APP</v>
          </cell>
          <cell r="Z224" t="str">
            <v>ON APP</v>
          </cell>
          <cell r="AA224" t="str">
            <v>ON APP</v>
          </cell>
          <cell r="AB224" t="str">
            <v>ON APP</v>
          </cell>
          <cell r="AC224" t="str">
            <v>ON APP</v>
          </cell>
          <cell r="AD224" t="str">
            <v>Refer to Terms and Surcharges</v>
          </cell>
        </row>
        <row r="225">
          <cell r="B225" t="str">
            <v>Matsuyama</v>
          </cell>
          <cell r="C225" t="str">
            <v>Japan</v>
          </cell>
          <cell r="D225" t="str">
            <v>USD</v>
          </cell>
          <cell r="E225">
            <v>75</v>
          </cell>
          <cell r="F225">
            <v>75</v>
          </cell>
          <cell r="G225">
            <v>75</v>
          </cell>
          <cell r="H225" t="str">
            <v>BUS</v>
          </cell>
          <cell r="I225">
            <v>24</v>
          </cell>
          <cell r="J225">
            <v>75</v>
          </cell>
          <cell r="K225">
            <v>75</v>
          </cell>
          <cell r="L225">
            <v>75</v>
          </cell>
          <cell r="M225" t="str">
            <v>BUS</v>
          </cell>
          <cell r="N225">
            <v>27</v>
          </cell>
          <cell r="O225">
            <v>75</v>
          </cell>
          <cell r="P225">
            <v>75</v>
          </cell>
          <cell r="Q225">
            <v>75</v>
          </cell>
          <cell r="R225" t="str">
            <v>BUS</v>
          </cell>
          <cell r="S225">
            <v>22</v>
          </cell>
          <cell r="T225">
            <v>120</v>
          </cell>
          <cell r="U225">
            <v>120</v>
          </cell>
          <cell r="V225">
            <v>120</v>
          </cell>
          <cell r="W225" t="str">
            <v>BUS</v>
          </cell>
          <cell r="X225">
            <v>34</v>
          </cell>
          <cell r="Y225">
            <v>125</v>
          </cell>
          <cell r="Z225">
            <v>125</v>
          </cell>
          <cell r="AA225">
            <v>125</v>
          </cell>
          <cell r="AB225" t="str">
            <v>SIN/BUS</v>
          </cell>
          <cell r="AC225">
            <v>34</v>
          </cell>
          <cell r="AD225" t="str">
            <v>Refer to Terms and Surcharges</v>
          </cell>
        </row>
        <row r="226">
          <cell r="B226" t="str">
            <v>Mizushima</v>
          </cell>
          <cell r="C226" t="str">
            <v>Japan</v>
          </cell>
          <cell r="D226" t="str">
            <v>USD</v>
          </cell>
          <cell r="E226">
            <v>75</v>
          </cell>
          <cell r="F226">
            <v>75</v>
          </cell>
          <cell r="G226">
            <v>75</v>
          </cell>
          <cell r="H226" t="str">
            <v>BUS</v>
          </cell>
          <cell r="I226">
            <v>23</v>
          </cell>
          <cell r="J226">
            <v>75</v>
          </cell>
          <cell r="K226">
            <v>75</v>
          </cell>
          <cell r="L226">
            <v>75</v>
          </cell>
          <cell r="M226" t="str">
            <v>BUS</v>
          </cell>
          <cell r="N226">
            <v>26</v>
          </cell>
          <cell r="O226">
            <v>75</v>
          </cell>
          <cell r="P226">
            <v>75</v>
          </cell>
          <cell r="Q226">
            <v>75</v>
          </cell>
          <cell r="R226" t="str">
            <v>BUS</v>
          </cell>
          <cell r="S226">
            <v>21</v>
          </cell>
          <cell r="T226">
            <v>135</v>
          </cell>
          <cell r="U226">
            <v>135</v>
          </cell>
          <cell r="V226">
            <v>135</v>
          </cell>
          <cell r="W226" t="str">
            <v>SIN/BUS</v>
          </cell>
          <cell r="X226">
            <v>34</v>
          </cell>
          <cell r="Y226">
            <v>135</v>
          </cell>
          <cell r="Z226">
            <v>135</v>
          </cell>
          <cell r="AA226">
            <v>135</v>
          </cell>
          <cell r="AB226" t="str">
            <v>SIN/BUS</v>
          </cell>
          <cell r="AC226">
            <v>34</v>
          </cell>
          <cell r="AD226" t="str">
            <v>Refer to Terms and Surcharges</v>
          </cell>
        </row>
        <row r="227">
          <cell r="B227" t="str">
            <v>Moji</v>
          </cell>
          <cell r="C227" t="str">
            <v>Japan</v>
          </cell>
          <cell r="D227" t="str">
            <v>USD</v>
          </cell>
          <cell r="E227">
            <v>60</v>
          </cell>
          <cell r="F227">
            <v>60</v>
          </cell>
          <cell r="G227">
            <v>60</v>
          </cell>
          <cell r="H227" t="str">
            <v>BUS</v>
          </cell>
          <cell r="I227">
            <v>21</v>
          </cell>
          <cell r="J227">
            <v>60</v>
          </cell>
          <cell r="K227">
            <v>60</v>
          </cell>
          <cell r="L227">
            <v>60</v>
          </cell>
          <cell r="M227" t="str">
            <v>BUS</v>
          </cell>
          <cell r="N227">
            <v>24</v>
          </cell>
          <cell r="O227">
            <v>60</v>
          </cell>
          <cell r="P227">
            <v>60</v>
          </cell>
          <cell r="Q227">
            <v>60</v>
          </cell>
          <cell r="R227" t="str">
            <v>BUS</v>
          </cell>
          <cell r="S227">
            <v>19</v>
          </cell>
          <cell r="T227">
            <v>139</v>
          </cell>
          <cell r="U227">
            <v>139</v>
          </cell>
          <cell r="V227">
            <v>139</v>
          </cell>
          <cell r="W227" t="str">
            <v>SIN/BUS</v>
          </cell>
          <cell r="X227">
            <v>29</v>
          </cell>
          <cell r="Y227">
            <v>139</v>
          </cell>
          <cell r="Z227">
            <v>139</v>
          </cell>
          <cell r="AA227">
            <v>139</v>
          </cell>
          <cell r="AB227" t="str">
            <v>SIN/BUS</v>
          </cell>
          <cell r="AC227">
            <v>24</v>
          </cell>
          <cell r="AD227" t="str">
            <v>Refer to Terms and Surcharges</v>
          </cell>
        </row>
        <row r="228">
          <cell r="B228" t="str">
            <v>Nagasaki</v>
          </cell>
          <cell r="C228" t="str">
            <v>Japan</v>
          </cell>
          <cell r="D228" t="str">
            <v>USD</v>
          </cell>
          <cell r="E228">
            <v>89</v>
          </cell>
          <cell r="F228">
            <v>89</v>
          </cell>
          <cell r="G228">
            <v>89</v>
          </cell>
          <cell r="H228" t="str">
            <v>BUS</v>
          </cell>
          <cell r="I228">
            <v>24</v>
          </cell>
          <cell r="J228">
            <v>89</v>
          </cell>
          <cell r="K228">
            <v>89</v>
          </cell>
          <cell r="L228">
            <v>89</v>
          </cell>
          <cell r="M228" t="str">
            <v>BUS</v>
          </cell>
          <cell r="N228">
            <v>27</v>
          </cell>
          <cell r="O228">
            <v>89</v>
          </cell>
          <cell r="P228">
            <v>89</v>
          </cell>
          <cell r="Q228">
            <v>89</v>
          </cell>
          <cell r="R228" t="str">
            <v>BUS</v>
          </cell>
          <cell r="S228">
            <v>22</v>
          </cell>
          <cell r="T228">
            <v>158</v>
          </cell>
          <cell r="U228">
            <v>158</v>
          </cell>
          <cell r="V228">
            <v>158</v>
          </cell>
          <cell r="W228" t="str">
            <v>SIN/BUS</v>
          </cell>
          <cell r="X228">
            <v>34</v>
          </cell>
          <cell r="Y228">
            <v>158</v>
          </cell>
          <cell r="Z228">
            <v>158</v>
          </cell>
          <cell r="AA228">
            <v>158</v>
          </cell>
          <cell r="AB228" t="str">
            <v>SIN/BUS</v>
          </cell>
          <cell r="AC228">
            <v>34</v>
          </cell>
          <cell r="AD228" t="str">
            <v>Refer to Terms and Surcharges</v>
          </cell>
        </row>
        <row r="229">
          <cell r="B229" t="str">
            <v>Nagoya</v>
          </cell>
          <cell r="C229" t="str">
            <v>Japan</v>
          </cell>
          <cell r="D229" t="str">
            <v>USD</v>
          </cell>
          <cell r="E229">
            <v>50</v>
          </cell>
          <cell r="F229">
            <v>50</v>
          </cell>
          <cell r="G229">
            <v>50</v>
          </cell>
          <cell r="H229" t="str">
            <v>BUS</v>
          </cell>
          <cell r="I229">
            <v>23</v>
          </cell>
          <cell r="J229">
            <v>50</v>
          </cell>
          <cell r="K229">
            <v>50</v>
          </cell>
          <cell r="L229">
            <v>50</v>
          </cell>
          <cell r="M229" t="str">
            <v>BUS</v>
          </cell>
          <cell r="N229">
            <v>26</v>
          </cell>
          <cell r="O229">
            <v>50</v>
          </cell>
          <cell r="P229">
            <v>50</v>
          </cell>
          <cell r="Q229">
            <v>50</v>
          </cell>
          <cell r="R229" t="str">
            <v>BUS</v>
          </cell>
          <cell r="S229">
            <v>21</v>
          </cell>
          <cell r="T229">
            <v>55</v>
          </cell>
          <cell r="U229">
            <v>55</v>
          </cell>
          <cell r="V229">
            <v>55</v>
          </cell>
          <cell r="W229" t="str">
            <v>SIN</v>
          </cell>
          <cell r="X229">
            <v>24</v>
          </cell>
          <cell r="Y229">
            <v>55</v>
          </cell>
          <cell r="Z229">
            <v>55</v>
          </cell>
          <cell r="AA229">
            <v>55</v>
          </cell>
          <cell r="AB229" t="str">
            <v>SIN</v>
          </cell>
          <cell r="AC229">
            <v>24</v>
          </cell>
          <cell r="AD229" t="str">
            <v>Refer to Terms and Surcharges</v>
          </cell>
        </row>
        <row r="230">
          <cell r="B230" t="str">
            <v>Naha</v>
          </cell>
          <cell r="C230" t="str">
            <v>Japan</v>
          </cell>
          <cell r="D230" t="str">
            <v>USD</v>
          </cell>
          <cell r="E230" t="str">
            <v>ON APP</v>
          </cell>
          <cell r="F230" t="str">
            <v>ON APP</v>
          </cell>
          <cell r="G230" t="str">
            <v>ON APP</v>
          </cell>
          <cell r="H230" t="str">
            <v>ON APP</v>
          </cell>
          <cell r="I230" t="str">
            <v>ON APP</v>
          </cell>
          <cell r="J230" t="str">
            <v>ON APP</v>
          </cell>
          <cell r="K230" t="str">
            <v>ON APP</v>
          </cell>
          <cell r="L230" t="str">
            <v>ON APP</v>
          </cell>
          <cell r="M230" t="str">
            <v>ON APP</v>
          </cell>
          <cell r="N230" t="str">
            <v>ON APP</v>
          </cell>
          <cell r="O230" t="str">
            <v>ON APP</v>
          </cell>
          <cell r="P230" t="str">
            <v>ON APP</v>
          </cell>
          <cell r="Q230" t="str">
            <v>ON APP</v>
          </cell>
          <cell r="R230" t="str">
            <v>ON APP</v>
          </cell>
          <cell r="S230" t="str">
            <v>ON APP</v>
          </cell>
          <cell r="T230" t="str">
            <v>ON APP</v>
          </cell>
          <cell r="U230" t="str">
            <v>ON APP</v>
          </cell>
          <cell r="V230" t="str">
            <v>ON APP</v>
          </cell>
          <cell r="W230" t="str">
            <v>ON APP</v>
          </cell>
          <cell r="X230" t="str">
            <v>ON APP</v>
          </cell>
          <cell r="Y230" t="str">
            <v>ON APP</v>
          </cell>
          <cell r="Z230" t="str">
            <v>ON APP</v>
          </cell>
          <cell r="AA230" t="str">
            <v>ON APP</v>
          </cell>
          <cell r="AB230" t="str">
            <v>ON APP</v>
          </cell>
          <cell r="AC230" t="str">
            <v>ON APP</v>
          </cell>
          <cell r="AD230" t="str">
            <v>Refer to Terms and Surcharges</v>
          </cell>
        </row>
        <row r="231">
          <cell r="B231" t="str">
            <v>Naoetsu</v>
          </cell>
          <cell r="C231" t="str">
            <v>Japan</v>
          </cell>
          <cell r="D231" t="str">
            <v>USD</v>
          </cell>
          <cell r="E231" t="str">
            <v>ON APP</v>
          </cell>
          <cell r="F231" t="str">
            <v>ON APP</v>
          </cell>
          <cell r="G231" t="str">
            <v>ON APP</v>
          </cell>
          <cell r="H231" t="str">
            <v>ON APP</v>
          </cell>
          <cell r="I231" t="str">
            <v>ON APP</v>
          </cell>
          <cell r="J231" t="str">
            <v>ON APP</v>
          </cell>
          <cell r="K231" t="str">
            <v>ON APP</v>
          </cell>
          <cell r="L231" t="str">
            <v>ON APP</v>
          </cell>
          <cell r="M231" t="str">
            <v>ON APP</v>
          </cell>
          <cell r="N231" t="str">
            <v>ON APP</v>
          </cell>
          <cell r="O231" t="str">
            <v>ON APP</v>
          </cell>
          <cell r="P231" t="str">
            <v>ON APP</v>
          </cell>
          <cell r="Q231" t="str">
            <v>ON APP</v>
          </cell>
          <cell r="R231" t="str">
            <v>ON APP</v>
          </cell>
          <cell r="S231" t="str">
            <v>ON APP</v>
          </cell>
          <cell r="T231" t="str">
            <v>ON APP</v>
          </cell>
          <cell r="U231" t="str">
            <v>ON APP</v>
          </cell>
          <cell r="V231" t="str">
            <v>ON APP</v>
          </cell>
          <cell r="W231" t="str">
            <v>ON APP</v>
          </cell>
          <cell r="X231" t="str">
            <v>ON APP</v>
          </cell>
          <cell r="Y231" t="str">
            <v>ON APP</v>
          </cell>
          <cell r="Z231" t="str">
            <v>ON APP</v>
          </cell>
          <cell r="AA231" t="str">
            <v>ON APP</v>
          </cell>
          <cell r="AB231" t="str">
            <v>ON APP</v>
          </cell>
          <cell r="AC231" t="str">
            <v>ON APP</v>
          </cell>
          <cell r="AD231" t="str">
            <v>Refer to Terms and Surcharges</v>
          </cell>
        </row>
        <row r="232">
          <cell r="B232" t="str">
            <v>Niigata</v>
          </cell>
          <cell r="C232" t="str">
            <v>Japan</v>
          </cell>
          <cell r="D232" t="str">
            <v>USD</v>
          </cell>
          <cell r="E232">
            <v>75</v>
          </cell>
          <cell r="F232">
            <v>75</v>
          </cell>
          <cell r="G232">
            <v>75</v>
          </cell>
          <cell r="H232" t="str">
            <v>BUS</v>
          </cell>
          <cell r="I232">
            <v>25</v>
          </cell>
          <cell r="J232">
            <v>75</v>
          </cell>
          <cell r="K232">
            <v>75</v>
          </cell>
          <cell r="L232">
            <v>75</v>
          </cell>
          <cell r="M232" t="str">
            <v>BUS</v>
          </cell>
          <cell r="N232">
            <v>28</v>
          </cell>
          <cell r="O232">
            <v>75</v>
          </cell>
          <cell r="P232">
            <v>75</v>
          </cell>
          <cell r="Q232">
            <v>75</v>
          </cell>
          <cell r="R232" t="str">
            <v>BUS</v>
          </cell>
          <cell r="S232">
            <v>23</v>
          </cell>
          <cell r="T232">
            <v>145</v>
          </cell>
          <cell r="U232">
            <v>145</v>
          </cell>
          <cell r="V232">
            <v>145</v>
          </cell>
          <cell r="W232" t="str">
            <v>SIN/BUS</v>
          </cell>
          <cell r="X232">
            <v>34</v>
          </cell>
          <cell r="Y232">
            <v>145</v>
          </cell>
          <cell r="Z232">
            <v>145</v>
          </cell>
          <cell r="AA232">
            <v>145</v>
          </cell>
          <cell r="AB232" t="str">
            <v>SIN/BUS</v>
          </cell>
          <cell r="AC232">
            <v>34</v>
          </cell>
          <cell r="AD232" t="str">
            <v>Refer to Terms and Surcharges</v>
          </cell>
        </row>
        <row r="233">
          <cell r="B233" t="str">
            <v>Oita</v>
          </cell>
          <cell r="C233" t="str">
            <v>Japan</v>
          </cell>
          <cell r="D233" t="str">
            <v>USD</v>
          </cell>
          <cell r="E233" t="str">
            <v>ON APP</v>
          </cell>
          <cell r="F233" t="str">
            <v>ON APP</v>
          </cell>
          <cell r="G233" t="str">
            <v>ON APP</v>
          </cell>
          <cell r="H233" t="str">
            <v>ON APP</v>
          </cell>
          <cell r="I233" t="str">
            <v>ON APP</v>
          </cell>
          <cell r="J233" t="str">
            <v>ON APP</v>
          </cell>
          <cell r="K233" t="str">
            <v>ON APP</v>
          </cell>
          <cell r="L233" t="str">
            <v>ON APP</v>
          </cell>
          <cell r="M233" t="str">
            <v>ON APP</v>
          </cell>
          <cell r="N233" t="str">
            <v>ON APP</v>
          </cell>
          <cell r="O233" t="str">
            <v>ON APP</v>
          </cell>
          <cell r="P233" t="str">
            <v>ON APP</v>
          </cell>
          <cell r="Q233" t="str">
            <v>ON APP</v>
          </cell>
          <cell r="R233" t="str">
            <v>ON APP</v>
          </cell>
          <cell r="S233" t="str">
            <v>ON APP</v>
          </cell>
          <cell r="T233" t="str">
            <v>ON APP</v>
          </cell>
          <cell r="U233" t="str">
            <v>ON APP</v>
          </cell>
          <cell r="V233" t="str">
            <v>ON APP</v>
          </cell>
          <cell r="W233" t="str">
            <v>ON APP</v>
          </cell>
          <cell r="X233" t="str">
            <v>ON APP</v>
          </cell>
          <cell r="Y233" t="str">
            <v>ON APP</v>
          </cell>
          <cell r="Z233" t="str">
            <v>ON APP</v>
          </cell>
          <cell r="AA233" t="str">
            <v>ON APP</v>
          </cell>
          <cell r="AB233" t="str">
            <v>ON APP</v>
          </cell>
          <cell r="AC233" t="str">
            <v>ON APP</v>
          </cell>
          <cell r="AD233" t="str">
            <v>Refer to Terms and Surcharges</v>
          </cell>
        </row>
        <row r="234">
          <cell r="B234" t="str">
            <v>Okinawa</v>
          </cell>
          <cell r="C234" t="str">
            <v>Japan</v>
          </cell>
          <cell r="D234" t="str">
            <v>USD</v>
          </cell>
          <cell r="E234">
            <v>205</v>
          </cell>
          <cell r="F234">
            <v>205</v>
          </cell>
          <cell r="G234">
            <v>205</v>
          </cell>
          <cell r="H234" t="str">
            <v>BUS/HKT</v>
          </cell>
          <cell r="I234">
            <v>26</v>
          </cell>
          <cell r="J234">
            <v>205</v>
          </cell>
          <cell r="K234">
            <v>205</v>
          </cell>
          <cell r="L234">
            <v>205</v>
          </cell>
          <cell r="M234" t="str">
            <v>BUS/HKT</v>
          </cell>
          <cell r="N234">
            <v>29</v>
          </cell>
          <cell r="O234">
            <v>205</v>
          </cell>
          <cell r="P234">
            <v>205</v>
          </cell>
          <cell r="Q234">
            <v>205</v>
          </cell>
          <cell r="R234" t="str">
            <v>BUS/HKT</v>
          </cell>
          <cell r="S234">
            <v>24</v>
          </cell>
          <cell r="T234">
            <v>250</v>
          </cell>
          <cell r="U234">
            <v>250</v>
          </cell>
          <cell r="V234">
            <v>250</v>
          </cell>
          <cell r="W234" t="str">
            <v>MEL/BUS/HKT</v>
          </cell>
          <cell r="X234">
            <v>34</v>
          </cell>
          <cell r="Y234" t="str">
            <v>ON APP</v>
          </cell>
          <cell r="Z234" t="str">
            <v>ON APP</v>
          </cell>
          <cell r="AA234" t="str">
            <v>ON APP</v>
          </cell>
          <cell r="AB234" t="str">
            <v>ON APP</v>
          </cell>
          <cell r="AC234" t="str">
            <v>ON APP</v>
          </cell>
          <cell r="AD234" t="str">
            <v>Refer to Terms and Surcharges</v>
          </cell>
        </row>
        <row r="235">
          <cell r="B235" t="str">
            <v>Osaka</v>
          </cell>
          <cell r="C235" t="str">
            <v>Japan</v>
          </cell>
          <cell r="D235" t="str">
            <v>USD</v>
          </cell>
          <cell r="E235">
            <v>50</v>
          </cell>
          <cell r="F235">
            <v>50</v>
          </cell>
          <cell r="G235">
            <v>50</v>
          </cell>
          <cell r="H235" t="str">
            <v>BUS</v>
          </cell>
          <cell r="I235">
            <v>22</v>
          </cell>
          <cell r="J235">
            <v>50</v>
          </cell>
          <cell r="K235">
            <v>50</v>
          </cell>
          <cell r="L235">
            <v>50</v>
          </cell>
          <cell r="M235" t="str">
            <v>BUS</v>
          </cell>
          <cell r="N235">
            <v>25</v>
          </cell>
          <cell r="O235">
            <v>50</v>
          </cell>
          <cell r="P235">
            <v>50</v>
          </cell>
          <cell r="Q235">
            <v>50</v>
          </cell>
          <cell r="R235" t="str">
            <v>BUS</v>
          </cell>
          <cell r="S235">
            <v>20</v>
          </cell>
          <cell r="T235">
            <v>55</v>
          </cell>
          <cell r="U235">
            <v>55</v>
          </cell>
          <cell r="V235">
            <v>55</v>
          </cell>
          <cell r="W235" t="str">
            <v>SIN</v>
          </cell>
          <cell r="X235">
            <v>24</v>
          </cell>
          <cell r="Y235">
            <v>55</v>
          </cell>
          <cell r="Z235">
            <v>55</v>
          </cell>
          <cell r="AA235">
            <v>55</v>
          </cell>
          <cell r="AB235" t="str">
            <v>SIN</v>
          </cell>
          <cell r="AC235">
            <v>24</v>
          </cell>
          <cell r="AD235" t="str">
            <v>Refer to Terms and Surcharges</v>
          </cell>
        </row>
        <row r="236">
          <cell r="B236" t="str">
            <v>Sakaiminato</v>
          </cell>
          <cell r="C236" t="str">
            <v>Japan</v>
          </cell>
          <cell r="D236" t="str">
            <v>USD</v>
          </cell>
          <cell r="E236" t="str">
            <v>ON APP</v>
          </cell>
          <cell r="F236" t="str">
            <v>ON APP</v>
          </cell>
          <cell r="G236" t="str">
            <v>ON APP</v>
          </cell>
          <cell r="H236" t="str">
            <v>ON APP</v>
          </cell>
          <cell r="I236" t="str">
            <v>ON APP</v>
          </cell>
          <cell r="J236" t="str">
            <v>ON APP</v>
          </cell>
          <cell r="K236" t="str">
            <v>ON APP</v>
          </cell>
          <cell r="L236" t="str">
            <v>ON APP</v>
          </cell>
          <cell r="M236" t="str">
            <v>ON APP</v>
          </cell>
          <cell r="N236" t="str">
            <v>ON APP</v>
          </cell>
          <cell r="O236" t="str">
            <v>ON APP</v>
          </cell>
          <cell r="P236" t="str">
            <v>ON APP</v>
          </cell>
          <cell r="Q236" t="str">
            <v>ON APP</v>
          </cell>
          <cell r="R236" t="str">
            <v>ON APP</v>
          </cell>
          <cell r="S236" t="str">
            <v>ON APP</v>
          </cell>
          <cell r="T236" t="str">
            <v>ON APP</v>
          </cell>
          <cell r="U236" t="str">
            <v>ON APP</v>
          </cell>
          <cell r="V236" t="str">
            <v>ON APP</v>
          </cell>
          <cell r="W236" t="str">
            <v>ON APP</v>
          </cell>
          <cell r="X236" t="str">
            <v>ON APP</v>
          </cell>
          <cell r="Y236" t="str">
            <v>ON APP</v>
          </cell>
          <cell r="Z236" t="str">
            <v>ON APP</v>
          </cell>
          <cell r="AA236" t="str">
            <v>ON APP</v>
          </cell>
          <cell r="AB236" t="str">
            <v>ON APP</v>
          </cell>
          <cell r="AC236" t="str">
            <v>ON APP</v>
          </cell>
          <cell r="AD236" t="str">
            <v>Refer to Terms and Surcharges</v>
          </cell>
        </row>
        <row r="237">
          <cell r="B237" t="str">
            <v>Sakata</v>
          </cell>
          <cell r="C237" t="str">
            <v>Japan</v>
          </cell>
          <cell r="D237" t="str">
            <v>USD</v>
          </cell>
          <cell r="E237" t="str">
            <v>ON APP</v>
          </cell>
          <cell r="F237" t="str">
            <v>ON APP</v>
          </cell>
          <cell r="G237" t="str">
            <v>ON APP</v>
          </cell>
          <cell r="H237" t="str">
            <v>ON APP</v>
          </cell>
          <cell r="I237" t="str">
            <v>ON APP</v>
          </cell>
          <cell r="J237" t="str">
            <v>ON APP</v>
          </cell>
          <cell r="K237" t="str">
            <v>ON APP</v>
          </cell>
          <cell r="L237" t="str">
            <v>ON APP</v>
          </cell>
          <cell r="M237" t="str">
            <v>ON APP</v>
          </cell>
          <cell r="N237" t="str">
            <v>ON APP</v>
          </cell>
          <cell r="O237" t="str">
            <v>ON APP</v>
          </cell>
          <cell r="P237" t="str">
            <v>ON APP</v>
          </cell>
          <cell r="Q237" t="str">
            <v>ON APP</v>
          </cell>
          <cell r="R237" t="str">
            <v>ON APP</v>
          </cell>
          <cell r="S237" t="str">
            <v>ON APP</v>
          </cell>
          <cell r="T237" t="str">
            <v>ON APP</v>
          </cell>
          <cell r="U237" t="str">
            <v>ON APP</v>
          </cell>
          <cell r="V237" t="str">
            <v>ON APP</v>
          </cell>
          <cell r="W237" t="str">
            <v>ON APP</v>
          </cell>
          <cell r="X237" t="str">
            <v>ON APP</v>
          </cell>
          <cell r="Y237" t="str">
            <v>ON APP</v>
          </cell>
          <cell r="Z237" t="str">
            <v>ON APP</v>
          </cell>
          <cell r="AA237" t="str">
            <v>ON APP</v>
          </cell>
          <cell r="AB237" t="str">
            <v>ON APP</v>
          </cell>
          <cell r="AC237" t="str">
            <v>ON APP</v>
          </cell>
          <cell r="AD237" t="str">
            <v>Refer to Terms and Surcharges</v>
          </cell>
        </row>
        <row r="238">
          <cell r="B238" t="str">
            <v>Satsuma-sendai</v>
          </cell>
          <cell r="C238" t="str">
            <v>Japan</v>
          </cell>
          <cell r="D238" t="str">
            <v>USD</v>
          </cell>
          <cell r="E238" t="str">
            <v>ON APP</v>
          </cell>
          <cell r="F238" t="str">
            <v>ON APP</v>
          </cell>
          <cell r="G238" t="str">
            <v>ON APP</v>
          </cell>
          <cell r="H238" t="str">
            <v>ON APP</v>
          </cell>
          <cell r="I238" t="str">
            <v>ON APP</v>
          </cell>
          <cell r="J238" t="str">
            <v>ON APP</v>
          </cell>
          <cell r="K238" t="str">
            <v>ON APP</v>
          </cell>
          <cell r="L238" t="str">
            <v>ON APP</v>
          </cell>
          <cell r="M238" t="str">
            <v>ON APP</v>
          </cell>
          <cell r="N238" t="str">
            <v>ON APP</v>
          </cell>
          <cell r="O238" t="str">
            <v>ON APP</v>
          </cell>
          <cell r="P238" t="str">
            <v>ON APP</v>
          </cell>
          <cell r="Q238" t="str">
            <v>ON APP</v>
          </cell>
          <cell r="R238" t="str">
            <v>ON APP</v>
          </cell>
          <cell r="S238" t="str">
            <v>ON APP</v>
          </cell>
          <cell r="T238" t="str">
            <v>ON APP</v>
          </cell>
          <cell r="U238" t="str">
            <v>ON APP</v>
          </cell>
          <cell r="V238" t="str">
            <v>ON APP</v>
          </cell>
          <cell r="W238" t="str">
            <v>ON APP</v>
          </cell>
          <cell r="X238" t="str">
            <v>ON APP</v>
          </cell>
          <cell r="Y238" t="str">
            <v>ON APP</v>
          </cell>
          <cell r="Z238" t="str">
            <v>ON APP</v>
          </cell>
          <cell r="AA238" t="str">
            <v>ON APP</v>
          </cell>
          <cell r="AB238" t="str">
            <v>ON APP</v>
          </cell>
          <cell r="AC238" t="str">
            <v>ON APP</v>
          </cell>
          <cell r="AD238" t="str">
            <v>Refer to Terms and Surcharges</v>
          </cell>
        </row>
        <row r="239">
          <cell r="B239" t="str">
            <v>Sendai</v>
          </cell>
          <cell r="C239" t="str">
            <v>Japan</v>
          </cell>
          <cell r="D239" t="str">
            <v>USD</v>
          </cell>
          <cell r="E239">
            <v>115</v>
          </cell>
          <cell r="F239">
            <v>115</v>
          </cell>
          <cell r="G239">
            <v>115</v>
          </cell>
          <cell r="H239" t="str">
            <v>BUS</v>
          </cell>
          <cell r="I239">
            <v>27</v>
          </cell>
          <cell r="J239">
            <v>115</v>
          </cell>
          <cell r="K239">
            <v>115</v>
          </cell>
          <cell r="L239">
            <v>115</v>
          </cell>
          <cell r="M239" t="str">
            <v>BUS</v>
          </cell>
          <cell r="N239">
            <v>28</v>
          </cell>
          <cell r="O239">
            <v>115</v>
          </cell>
          <cell r="P239">
            <v>115</v>
          </cell>
          <cell r="Q239">
            <v>115</v>
          </cell>
          <cell r="R239" t="str">
            <v>BUS</v>
          </cell>
          <cell r="S239">
            <v>27</v>
          </cell>
          <cell r="T239" t="str">
            <v>ON APP</v>
          </cell>
          <cell r="U239" t="str">
            <v>ON APP</v>
          </cell>
          <cell r="V239" t="str">
            <v>ON APP</v>
          </cell>
          <cell r="W239" t="str">
            <v>ON APP</v>
          </cell>
          <cell r="X239" t="str">
            <v>ON APP</v>
          </cell>
          <cell r="Y239" t="str">
            <v>ON APP</v>
          </cell>
          <cell r="Z239" t="str">
            <v>ON APP</v>
          </cell>
          <cell r="AA239" t="str">
            <v>ON APP</v>
          </cell>
          <cell r="AB239" t="str">
            <v>ON APP</v>
          </cell>
          <cell r="AC239" t="str">
            <v>ON APP</v>
          </cell>
          <cell r="AD239" t="str">
            <v>Refer to Terms and Surcharges</v>
          </cell>
        </row>
        <row r="240">
          <cell r="B240" t="str">
            <v>Shimizu</v>
          </cell>
          <cell r="C240" t="str">
            <v>Japan</v>
          </cell>
          <cell r="D240" t="str">
            <v>USD</v>
          </cell>
          <cell r="E240">
            <v>85</v>
          </cell>
          <cell r="F240">
            <v>85</v>
          </cell>
          <cell r="G240">
            <v>85</v>
          </cell>
          <cell r="H240" t="str">
            <v>BUS</v>
          </cell>
          <cell r="I240">
            <v>25</v>
          </cell>
          <cell r="J240">
            <v>85</v>
          </cell>
          <cell r="K240">
            <v>85</v>
          </cell>
          <cell r="L240">
            <v>85</v>
          </cell>
          <cell r="M240" t="str">
            <v>BUS</v>
          </cell>
          <cell r="N240">
            <v>28</v>
          </cell>
          <cell r="O240">
            <v>85</v>
          </cell>
          <cell r="P240">
            <v>85</v>
          </cell>
          <cell r="Q240">
            <v>85</v>
          </cell>
          <cell r="R240" t="str">
            <v>BUS</v>
          </cell>
          <cell r="S240">
            <v>23</v>
          </cell>
          <cell r="T240">
            <v>145</v>
          </cell>
          <cell r="U240">
            <v>145</v>
          </cell>
          <cell r="V240">
            <v>145</v>
          </cell>
          <cell r="W240" t="str">
            <v>SIN/BUS</v>
          </cell>
          <cell r="X240">
            <v>33</v>
          </cell>
          <cell r="Y240">
            <v>145</v>
          </cell>
          <cell r="Z240">
            <v>145</v>
          </cell>
          <cell r="AA240">
            <v>145</v>
          </cell>
          <cell r="AB240" t="str">
            <v>SIN/BUS</v>
          </cell>
          <cell r="AC240">
            <v>28</v>
          </cell>
          <cell r="AD240" t="str">
            <v>Refer to Terms and Surcharges</v>
          </cell>
        </row>
        <row r="241">
          <cell r="B241" t="str">
            <v>Shimonoseki</v>
          </cell>
          <cell r="C241" t="str">
            <v>Japan</v>
          </cell>
          <cell r="D241" t="str">
            <v>USD</v>
          </cell>
          <cell r="E241">
            <v>75</v>
          </cell>
          <cell r="F241">
            <v>75</v>
          </cell>
          <cell r="G241">
            <v>75</v>
          </cell>
          <cell r="H241" t="str">
            <v>BUS</v>
          </cell>
          <cell r="I241">
            <v>24</v>
          </cell>
          <cell r="J241">
            <v>75</v>
          </cell>
          <cell r="K241">
            <v>75</v>
          </cell>
          <cell r="L241">
            <v>75</v>
          </cell>
          <cell r="M241" t="str">
            <v>BUS</v>
          </cell>
          <cell r="N241">
            <v>27</v>
          </cell>
          <cell r="O241">
            <v>75</v>
          </cell>
          <cell r="P241">
            <v>75</v>
          </cell>
          <cell r="Q241">
            <v>75</v>
          </cell>
          <cell r="R241" t="str">
            <v>BUS</v>
          </cell>
          <cell r="S241">
            <v>22</v>
          </cell>
          <cell r="T241">
            <v>145</v>
          </cell>
          <cell r="U241">
            <v>145</v>
          </cell>
          <cell r="V241">
            <v>145</v>
          </cell>
          <cell r="W241" t="str">
            <v>SIN/BUS</v>
          </cell>
          <cell r="X241">
            <v>34</v>
          </cell>
          <cell r="Y241">
            <v>145</v>
          </cell>
          <cell r="Z241">
            <v>145</v>
          </cell>
          <cell r="AA241">
            <v>145</v>
          </cell>
          <cell r="AB241" t="str">
            <v>SIN/BUS</v>
          </cell>
          <cell r="AC241">
            <v>34</v>
          </cell>
          <cell r="AD241" t="str">
            <v>Refer to Terms and Surcharges</v>
          </cell>
        </row>
        <row r="242">
          <cell r="B242" t="str">
            <v>Takamatsu</v>
          </cell>
          <cell r="C242" t="str">
            <v>Japan</v>
          </cell>
          <cell r="D242" t="str">
            <v>USD</v>
          </cell>
          <cell r="E242">
            <v>75</v>
          </cell>
          <cell r="F242">
            <v>75</v>
          </cell>
          <cell r="G242">
            <v>75</v>
          </cell>
          <cell r="H242" t="str">
            <v>BUS</v>
          </cell>
          <cell r="I242">
            <v>27</v>
          </cell>
          <cell r="J242">
            <v>75</v>
          </cell>
          <cell r="K242">
            <v>75</v>
          </cell>
          <cell r="L242">
            <v>75</v>
          </cell>
          <cell r="M242" t="str">
            <v>BUS</v>
          </cell>
          <cell r="N242">
            <v>30</v>
          </cell>
          <cell r="O242">
            <v>75</v>
          </cell>
          <cell r="P242">
            <v>75</v>
          </cell>
          <cell r="Q242">
            <v>75</v>
          </cell>
          <cell r="R242" t="str">
            <v>BUS</v>
          </cell>
          <cell r="S242">
            <v>25</v>
          </cell>
          <cell r="T242">
            <v>145</v>
          </cell>
          <cell r="U242">
            <v>145</v>
          </cell>
          <cell r="V242">
            <v>145</v>
          </cell>
          <cell r="W242" t="str">
            <v>SIN/BUS</v>
          </cell>
          <cell r="X242">
            <v>34</v>
          </cell>
          <cell r="Y242">
            <v>145</v>
          </cell>
          <cell r="Z242">
            <v>145</v>
          </cell>
          <cell r="AA242">
            <v>145</v>
          </cell>
          <cell r="AB242" t="str">
            <v>SIN/BUS</v>
          </cell>
          <cell r="AC242">
            <v>34</v>
          </cell>
          <cell r="AD242" t="str">
            <v>Refer to Terms and Surcharges</v>
          </cell>
        </row>
        <row r="243">
          <cell r="B243" t="str">
            <v>Tokushima</v>
          </cell>
          <cell r="C243" t="str">
            <v>Japan</v>
          </cell>
          <cell r="D243" t="str">
            <v>USD</v>
          </cell>
          <cell r="E243" t="str">
            <v>ON APP</v>
          </cell>
          <cell r="F243" t="str">
            <v>ON APP</v>
          </cell>
          <cell r="G243" t="str">
            <v>ON APP</v>
          </cell>
          <cell r="H243" t="str">
            <v>ON APP</v>
          </cell>
          <cell r="I243" t="str">
            <v>ON APP</v>
          </cell>
          <cell r="J243" t="str">
            <v>ON APP</v>
          </cell>
          <cell r="K243" t="str">
            <v>ON APP</v>
          </cell>
          <cell r="L243" t="str">
            <v>ON APP</v>
          </cell>
          <cell r="M243" t="str">
            <v>ON APP</v>
          </cell>
          <cell r="N243" t="str">
            <v>ON APP</v>
          </cell>
          <cell r="O243" t="str">
            <v>ON APP</v>
          </cell>
          <cell r="P243" t="str">
            <v>ON APP</v>
          </cell>
          <cell r="Q243" t="str">
            <v>ON APP</v>
          </cell>
          <cell r="R243" t="str">
            <v>ON APP</v>
          </cell>
          <cell r="S243" t="str">
            <v>ON APP</v>
          </cell>
          <cell r="T243" t="str">
            <v>ON APP</v>
          </cell>
          <cell r="U243" t="str">
            <v>ON APP</v>
          </cell>
          <cell r="V243" t="str">
            <v>ON APP</v>
          </cell>
          <cell r="W243" t="str">
            <v>ON APP</v>
          </cell>
          <cell r="X243" t="str">
            <v>ON APP</v>
          </cell>
          <cell r="Y243" t="str">
            <v>ON APP</v>
          </cell>
          <cell r="Z243" t="str">
            <v>ON APP</v>
          </cell>
          <cell r="AA243" t="str">
            <v>ON APP</v>
          </cell>
          <cell r="AB243" t="str">
            <v>ON APP</v>
          </cell>
          <cell r="AC243" t="str">
            <v>ON APP</v>
          </cell>
          <cell r="AD243" t="str">
            <v>Refer to Terms and Surcharges</v>
          </cell>
        </row>
        <row r="244">
          <cell r="B244" t="str">
            <v>Tokyo</v>
          </cell>
          <cell r="C244" t="str">
            <v>Japan</v>
          </cell>
          <cell r="D244" t="str">
            <v>USD</v>
          </cell>
          <cell r="E244">
            <v>50</v>
          </cell>
          <cell r="F244">
            <v>50</v>
          </cell>
          <cell r="G244">
            <v>50</v>
          </cell>
          <cell r="H244" t="str">
            <v>BUS</v>
          </cell>
          <cell r="I244">
            <v>20</v>
          </cell>
          <cell r="J244">
            <v>50</v>
          </cell>
          <cell r="K244">
            <v>50</v>
          </cell>
          <cell r="L244">
            <v>50</v>
          </cell>
          <cell r="M244" t="str">
            <v>BUS</v>
          </cell>
          <cell r="N244">
            <v>23</v>
          </cell>
          <cell r="O244">
            <v>50</v>
          </cell>
          <cell r="P244">
            <v>50</v>
          </cell>
          <cell r="Q244">
            <v>50</v>
          </cell>
          <cell r="R244" t="str">
            <v>BUS</v>
          </cell>
          <cell r="S244">
            <v>18</v>
          </cell>
          <cell r="T244">
            <v>50</v>
          </cell>
          <cell r="U244">
            <v>50</v>
          </cell>
          <cell r="V244">
            <v>50</v>
          </cell>
          <cell r="W244" t="str">
            <v>SIN</v>
          </cell>
          <cell r="X244">
            <v>24</v>
          </cell>
          <cell r="Y244">
            <v>50</v>
          </cell>
          <cell r="Z244">
            <v>50</v>
          </cell>
          <cell r="AA244">
            <v>50</v>
          </cell>
          <cell r="AB244" t="str">
            <v>SIN</v>
          </cell>
          <cell r="AC244">
            <v>24</v>
          </cell>
          <cell r="AD244" t="str">
            <v>Refer to Terms and Surcharges</v>
          </cell>
        </row>
        <row r="245">
          <cell r="B245" t="str">
            <v>Tomakomai</v>
          </cell>
          <cell r="C245" t="str">
            <v>Japan</v>
          </cell>
          <cell r="D245" t="str">
            <v>USD</v>
          </cell>
          <cell r="E245">
            <v>75</v>
          </cell>
          <cell r="F245">
            <v>75</v>
          </cell>
          <cell r="G245">
            <v>75</v>
          </cell>
          <cell r="H245" t="str">
            <v>BUS</v>
          </cell>
          <cell r="I245">
            <v>27</v>
          </cell>
          <cell r="J245">
            <v>75</v>
          </cell>
          <cell r="K245">
            <v>75</v>
          </cell>
          <cell r="L245">
            <v>75</v>
          </cell>
          <cell r="M245" t="str">
            <v>BUS</v>
          </cell>
          <cell r="N245">
            <v>30</v>
          </cell>
          <cell r="O245">
            <v>75</v>
          </cell>
          <cell r="P245">
            <v>75</v>
          </cell>
          <cell r="Q245">
            <v>75</v>
          </cell>
          <cell r="R245" t="str">
            <v>BUS</v>
          </cell>
          <cell r="S245">
            <v>25</v>
          </cell>
          <cell r="T245">
            <v>135</v>
          </cell>
          <cell r="U245">
            <v>135</v>
          </cell>
          <cell r="V245">
            <v>135</v>
          </cell>
          <cell r="W245" t="str">
            <v>SIN/BUS</v>
          </cell>
          <cell r="X245">
            <v>34</v>
          </cell>
          <cell r="Y245">
            <v>135</v>
          </cell>
          <cell r="Z245">
            <v>135</v>
          </cell>
          <cell r="AA245">
            <v>135</v>
          </cell>
          <cell r="AB245" t="str">
            <v>SIN/BUS</v>
          </cell>
          <cell r="AC245">
            <v>34</v>
          </cell>
          <cell r="AD245" t="str">
            <v>Refer to Terms and Surcharges</v>
          </cell>
        </row>
        <row r="246">
          <cell r="B246" t="str">
            <v>Toyamashinko</v>
          </cell>
          <cell r="C246" t="str">
            <v>Japan</v>
          </cell>
          <cell r="D246" t="str">
            <v>USD</v>
          </cell>
          <cell r="E246" t="str">
            <v>ON APP</v>
          </cell>
          <cell r="F246" t="str">
            <v>ON APP</v>
          </cell>
          <cell r="G246" t="str">
            <v>ON APP</v>
          </cell>
          <cell r="H246" t="str">
            <v>ON APP</v>
          </cell>
          <cell r="I246" t="str">
            <v>ON APP</v>
          </cell>
          <cell r="J246" t="str">
            <v>ON APP</v>
          </cell>
          <cell r="K246" t="str">
            <v>ON APP</v>
          </cell>
          <cell r="L246" t="str">
            <v>ON APP</v>
          </cell>
          <cell r="M246" t="str">
            <v>ON APP</v>
          </cell>
          <cell r="N246" t="str">
            <v>ON APP</v>
          </cell>
          <cell r="O246" t="str">
            <v>ON APP</v>
          </cell>
          <cell r="P246" t="str">
            <v>ON APP</v>
          </cell>
          <cell r="Q246" t="str">
            <v>ON APP</v>
          </cell>
          <cell r="R246" t="str">
            <v>ON APP</v>
          </cell>
          <cell r="S246" t="str">
            <v>ON APP</v>
          </cell>
          <cell r="T246" t="str">
            <v>ON APP</v>
          </cell>
          <cell r="U246" t="str">
            <v>ON APP</v>
          </cell>
          <cell r="V246" t="str">
            <v>ON APP</v>
          </cell>
          <cell r="W246" t="str">
            <v>MEL/BUS</v>
          </cell>
          <cell r="X246" t="str">
            <v>ON APP</v>
          </cell>
          <cell r="Y246" t="str">
            <v>ON APP</v>
          </cell>
          <cell r="Z246" t="str">
            <v>ON APP</v>
          </cell>
          <cell r="AA246" t="str">
            <v>ON APP</v>
          </cell>
          <cell r="AB246" t="str">
            <v>ON APP</v>
          </cell>
          <cell r="AC246" t="str">
            <v>ON APP</v>
          </cell>
          <cell r="AD246" t="str">
            <v>Refer to Terms and Surcharges</v>
          </cell>
        </row>
        <row r="247">
          <cell r="B247" t="str">
            <v>Toyohashi</v>
          </cell>
          <cell r="C247" t="str">
            <v>Japan</v>
          </cell>
          <cell r="D247" t="str">
            <v>USD</v>
          </cell>
          <cell r="E247" t="str">
            <v>ON APP</v>
          </cell>
          <cell r="F247" t="str">
            <v>ON APP</v>
          </cell>
          <cell r="G247" t="str">
            <v>ON APP</v>
          </cell>
          <cell r="H247" t="str">
            <v>ON APP</v>
          </cell>
          <cell r="I247" t="str">
            <v>ON APP</v>
          </cell>
          <cell r="J247" t="str">
            <v>ON APP</v>
          </cell>
          <cell r="K247" t="str">
            <v>ON APP</v>
          </cell>
          <cell r="L247" t="str">
            <v>ON APP</v>
          </cell>
          <cell r="M247" t="str">
            <v>ON APP</v>
          </cell>
          <cell r="N247" t="str">
            <v>ON APP</v>
          </cell>
          <cell r="O247" t="str">
            <v>ON APP</v>
          </cell>
          <cell r="P247" t="str">
            <v>ON APP</v>
          </cell>
          <cell r="Q247" t="str">
            <v>ON APP</v>
          </cell>
          <cell r="R247" t="str">
            <v>ON APP</v>
          </cell>
          <cell r="S247" t="str">
            <v>ON APP</v>
          </cell>
          <cell r="T247" t="str">
            <v>ON APP</v>
          </cell>
          <cell r="U247" t="str">
            <v>ON APP</v>
          </cell>
          <cell r="V247" t="str">
            <v>ON APP</v>
          </cell>
          <cell r="W247" t="str">
            <v>MEL/BUS</v>
          </cell>
          <cell r="X247" t="str">
            <v>ON APP</v>
          </cell>
          <cell r="Y247" t="str">
            <v>ON APP</v>
          </cell>
          <cell r="Z247" t="str">
            <v>ON APP</v>
          </cell>
          <cell r="AA247" t="str">
            <v>ON APP</v>
          </cell>
          <cell r="AB247" t="str">
            <v>ON APP</v>
          </cell>
          <cell r="AC247" t="str">
            <v>ON APP</v>
          </cell>
          <cell r="AD247" t="str">
            <v>Refer to Terms and Surcharges</v>
          </cell>
        </row>
        <row r="248">
          <cell r="B248" t="str">
            <v>Tsuruga</v>
          </cell>
          <cell r="C248" t="str">
            <v>Japan</v>
          </cell>
          <cell r="D248" t="str">
            <v>USD</v>
          </cell>
          <cell r="E248">
            <v>75</v>
          </cell>
          <cell r="F248">
            <v>75</v>
          </cell>
          <cell r="G248">
            <v>75</v>
          </cell>
          <cell r="H248" t="str">
            <v>BUS</v>
          </cell>
          <cell r="I248">
            <v>27</v>
          </cell>
          <cell r="J248">
            <v>75</v>
          </cell>
          <cell r="K248">
            <v>75</v>
          </cell>
          <cell r="L248">
            <v>75</v>
          </cell>
          <cell r="M248" t="str">
            <v>BUS</v>
          </cell>
          <cell r="N248">
            <v>30</v>
          </cell>
          <cell r="O248">
            <v>75</v>
          </cell>
          <cell r="P248">
            <v>75</v>
          </cell>
          <cell r="Q248">
            <v>75</v>
          </cell>
          <cell r="R248" t="str">
            <v>BUS</v>
          </cell>
          <cell r="S248">
            <v>25</v>
          </cell>
          <cell r="T248" t="str">
            <v>ON APP</v>
          </cell>
          <cell r="U248" t="str">
            <v>ON APP</v>
          </cell>
          <cell r="V248" t="str">
            <v>ON APP</v>
          </cell>
          <cell r="W248" t="str">
            <v>ON APP</v>
          </cell>
          <cell r="X248" t="str">
            <v>ON APP</v>
          </cell>
          <cell r="Y248" t="str">
            <v>ON APP</v>
          </cell>
          <cell r="Z248" t="str">
            <v>ON APP</v>
          </cell>
          <cell r="AA248" t="str">
            <v>ON APP</v>
          </cell>
          <cell r="AB248" t="str">
            <v>ON APP</v>
          </cell>
          <cell r="AC248" t="str">
            <v>ON APP</v>
          </cell>
          <cell r="AD248" t="str">
            <v>Refer to Terms and Surcharges</v>
          </cell>
        </row>
        <row r="249">
          <cell r="B249" t="str">
            <v>Yatsushiro</v>
          </cell>
          <cell r="C249" t="str">
            <v>Japan</v>
          </cell>
          <cell r="D249" t="str">
            <v>USD</v>
          </cell>
          <cell r="E249" t="str">
            <v>ON APP</v>
          </cell>
          <cell r="F249" t="str">
            <v>ON APP</v>
          </cell>
          <cell r="G249" t="str">
            <v>ON APP</v>
          </cell>
          <cell r="H249" t="str">
            <v>ON APP</v>
          </cell>
          <cell r="I249" t="str">
            <v>ON APP</v>
          </cell>
          <cell r="J249" t="str">
            <v>ON APP</v>
          </cell>
          <cell r="K249" t="str">
            <v>ON APP</v>
          </cell>
          <cell r="L249" t="str">
            <v>ON APP</v>
          </cell>
          <cell r="M249" t="str">
            <v>ON APP</v>
          </cell>
          <cell r="N249" t="str">
            <v>ON APP</v>
          </cell>
          <cell r="O249" t="str">
            <v>ON APP</v>
          </cell>
          <cell r="P249" t="str">
            <v>ON APP</v>
          </cell>
          <cell r="Q249" t="str">
            <v>ON APP</v>
          </cell>
          <cell r="R249" t="str">
            <v>ON APP</v>
          </cell>
          <cell r="S249" t="str">
            <v>ON APP</v>
          </cell>
          <cell r="T249" t="str">
            <v>ON APP</v>
          </cell>
          <cell r="U249" t="str">
            <v>ON APP</v>
          </cell>
          <cell r="V249" t="str">
            <v>ON APP</v>
          </cell>
          <cell r="W249" t="str">
            <v>ON APP</v>
          </cell>
          <cell r="X249" t="str">
            <v>ON APP</v>
          </cell>
          <cell r="Y249" t="str">
            <v>ON APP</v>
          </cell>
          <cell r="Z249" t="str">
            <v>ON APP</v>
          </cell>
          <cell r="AA249" t="str">
            <v>ON APP</v>
          </cell>
          <cell r="AB249" t="str">
            <v>ON APP</v>
          </cell>
          <cell r="AC249" t="str">
            <v>ON APP</v>
          </cell>
          <cell r="AD249" t="str">
            <v>Refer to Terms and Surcharges</v>
          </cell>
        </row>
        <row r="250">
          <cell r="B250" t="str">
            <v>Yokkaichi</v>
          </cell>
          <cell r="C250" t="str">
            <v>Japan</v>
          </cell>
          <cell r="D250" t="str">
            <v>USD</v>
          </cell>
          <cell r="E250" t="str">
            <v>ON APP</v>
          </cell>
          <cell r="F250" t="str">
            <v>ON APP</v>
          </cell>
          <cell r="G250" t="str">
            <v>ON APP</v>
          </cell>
          <cell r="H250" t="str">
            <v>ON APP</v>
          </cell>
          <cell r="I250" t="str">
            <v>ON APP</v>
          </cell>
          <cell r="J250" t="str">
            <v>ON APP</v>
          </cell>
          <cell r="K250" t="str">
            <v>ON APP</v>
          </cell>
          <cell r="L250" t="str">
            <v>ON APP</v>
          </cell>
          <cell r="M250" t="str">
            <v>ON APP</v>
          </cell>
          <cell r="N250" t="str">
            <v>ON APP</v>
          </cell>
          <cell r="O250" t="str">
            <v>ON APP</v>
          </cell>
          <cell r="P250" t="str">
            <v>ON APP</v>
          </cell>
          <cell r="Q250" t="str">
            <v>ON APP</v>
          </cell>
          <cell r="R250" t="str">
            <v>ON APP</v>
          </cell>
          <cell r="S250" t="str">
            <v>ON APP</v>
          </cell>
          <cell r="T250" t="str">
            <v>ON APP</v>
          </cell>
          <cell r="U250" t="str">
            <v>ON APP</v>
          </cell>
          <cell r="V250" t="str">
            <v>ON APP</v>
          </cell>
          <cell r="W250" t="str">
            <v>ON APP</v>
          </cell>
          <cell r="X250" t="str">
            <v>ON APP</v>
          </cell>
          <cell r="Y250" t="str">
            <v>ON APP</v>
          </cell>
          <cell r="Z250" t="str">
            <v>ON APP</v>
          </cell>
          <cell r="AA250" t="str">
            <v>ON APP</v>
          </cell>
          <cell r="AB250" t="str">
            <v>ON APP</v>
          </cell>
          <cell r="AC250" t="str">
            <v>ON APP</v>
          </cell>
          <cell r="AD250" t="str">
            <v>Refer to Terms and Surcharges</v>
          </cell>
        </row>
        <row r="251">
          <cell r="B251" t="str">
            <v>Yokohama</v>
          </cell>
          <cell r="C251" t="str">
            <v>Japan</v>
          </cell>
          <cell r="D251" t="str">
            <v>USD</v>
          </cell>
          <cell r="E251">
            <v>55</v>
          </cell>
          <cell r="F251">
            <v>55</v>
          </cell>
          <cell r="G251">
            <v>55</v>
          </cell>
          <cell r="H251" t="str">
            <v>BUS</v>
          </cell>
          <cell r="I251">
            <v>20</v>
          </cell>
          <cell r="J251">
            <v>55</v>
          </cell>
          <cell r="K251">
            <v>55</v>
          </cell>
          <cell r="L251">
            <v>55</v>
          </cell>
          <cell r="M251" t="str">
            <v>BUS</v>
          </cell>
          <cell r="N251">
            <v>23</v>
          </cell>
          <cell r="O251">
            <v>55</v>
          </cell>
          <cell r="P251">
            <v>55</v>
          </cell>
          <cell r="Q251">
            <v>55</v>
          </cell>
          <cell r="R251" t="str">
            <v>BUS</v>
          </cell>
          <cell r="S251">
            <v>18</v>
          </cell>
          <cell r="T251">
            <v>55</v>
          </cell>
          <cell r="U251">
            <v>55</v>
          </cell>
          <cell r="V251">
            <v>55</v>
          </cell>
          <cell r="W251" t="str">
            <v>SIN</v>
          </cell>
          <cell r="X251">
            <v>24</v>
          </cell>
          <cell r="Y251">
            <v>55</v>
          </cell>
          <cell r="Z251">
            <v>55</v>
          </cell>
          <cell r="AA251">
            <v>55</v>
          </cell>
          <cell r="AB251" t="str">
            <v>SIN</v>
          </cell>
          <cell r="AC251">
            <v>24</v>
          </cell>
          <cell r="AD251" t="str">
            <v>Refer to Terms and Surcharges</v>
          </cell>
        </row>
        <row r="252">
          <cell r="B252" t="str">
            <v>Amman</v>
          </cell>
          <cell r="C252" t="str">
            <v>Jordan</v>
          </cell>
          <cell r="D252" t="str">
            <v>USD</v>
          </cell>
          <cell r="E252" t="str">
            <v>ON APP</v>
          </cell>
          <cell r="F252" t="str">
            <v>ON APP</v>
          </cell>
          <cell r="G252" t="str">
            <v>ON APP</v>
          </cell>
          <cell r="H252" t="str">
            <v>ON APP</v>
          </cell>
          <cell r="I252" t="str">
            <v>ON APP</v>
          </cell>
          <cell r="J252" t="str">
            <v>ON APP</v>
          </cell>
          <cell r="K252" t="str">
            <v>ON APP</v>
          </cell>
          <cell r="L252" t="str">
            <v>ON APP</v>
          </cell>
          <cell r="M252" t="str">
            <v>ON APP</v>
          </cell>
          <cell r="N252" t="str">
            <v>ON APP</v>
          </cell>
          <cell r="O252" t="str">
            <v>ON APP</v>
          </cell>
          <cell r="P252" t="str">
            <v>ON APP</v>
          </cell>
          <cell r="Q252" t="str">
            <v>ON APP</v>
          </cell>
          <cell r="R252" t="str">
            <v>ON APP</v>
          </cell>
          <cell r="S252" t="str">
            <v>ON APP</v>
          </cell>
          <cell r="T252" t="str">
            <v>ON APP</v>
          </cell>
          <cell r="U252" t="str">
            <v>ON APP</v>
          </cell>
          <cell r="V252" t="str">
            <v>ON APP</v>
          </cell>
          <cell r="W252" t="str">
            <v>ON APP</v>
          </cell>
          <cell r="X252" t="str">
            <v>ON APP</v>
          </cell>
          <cell r="Y252" t="str">
            <v>ON APP</v>
          </cell>
          <cell r="Z252" t="str">
            <v>ON APP</v>
          </cell>
          <cell r="AA252" t="str">
            <v>ON APP</v>
          </cell>
          <cell r="AB252" t="str">
            <v>ON APP</v>
          </cell>
          <cell r="AC252" t="str">
            <v>ON APP</v>
          </cell>
          <cell r="AD252" t="str">
            <v>Refer to Terms and Surcharges</v>
          </cell>
        </row>
        <row r="253">
          <cell r="B253" t="str">
            <v>Aqaba</v>
          </cell>
          <cell r="C253" t="str">
            <v>Jordan</v>
          </cell>
          <cell r="D253" t="str">
            <v>USD</v>
          </cell>
          <cell r="E253" t="str">
            <v>ON APP</v>
          </cell>
          <cell r="F253" t="str">
            <v>ON APP</v>
          </cell>
          <cell r="G253" t="str">
            <v>ON APP</v>
          </cell>
          <cell r="H253" t="str">
            <v>BUS</v>
          </cell>
          <cell r="I253" t="str">
            <v>ON APP</v>
          </cell>
          <cell r="J253" t="str">
            <v>ON APP</v>
          </cell>
          <cell r="K253" t="str">
            <v>ON APP</v>
          </cell>
          <cell r="L253" t="str">
            <v>ON APP</v>
          </cell>
          <cell r="M253" t="str">
            <v>ON APP</v>
          </cell>
          <cell r="N253" t="str">
            <v>ON APP</v>
          </cell>
          <cell r="O253" t="str">
            <v>ON APP</v>
          </cell>
          <cell r="P253" t="str">
            <v>ON APP</v>
          </cell>
          <cell r="Q253" t="str">
            <v>ON APP</v>
          </cell>
          <cell r="R253" t="str">
            <v>ON APP</v>
          </cell>
          <cell r="S253" t="str">
            <v>ON APP</v>
          </cell>
          <cell r="T253" t="str">
            <v>ON APP</v>
          </cell>
          <cell r="U253" t="str">
            <v>ON APP</v>
          </cell>
          <cell r="V253" t="str">
            <v>ON APP</v>
          </cell>
          <cell r="W253" t="str">
            <v>ON APP</v>
          </cell>
          <cell r="X253" t="str">
            <v>ON APP</v>
          </cell>
          <cell r="Y253">
            <v>312</v>
          </cell>
          <cell r="Z253">
            <v>312</v>
          </cell>
          <cell r="AA253">
            <v>312</v>
          </cell>
          <cell r="AB253" t="str">
            <v>SIN/DXB</v>
          </cell>
          <cell r="AC253" t="str">
            <v>ON APP</v>
          </cell>
          <cell r="AD253" t="str">
            <v>Refer to Terms and Surcharges</v>
          </cell>
        </row>
        <row r="254">
          <cell r="B254" t="str">
            <v>Zarka Free Zone</v>
          </cell>
          <cell r="C254" t="str">
            <v>Jordan</v>
          </cell>
          <cell r="D254" t="str">
            <v>USD</v>
          </cell>
          <cell r="E254" t="str">
            <v>ON APP</v>
          </cell>
          <cell r="F254" t="str">
            <v>ON APP</v>
          </cell>
          <cell r="G254" t="str">
            <v>ON APP</v>
          </cell>
          <cell r="H254" t="str">
            <v>BUS</v>
          </cell>
          <cell r="I254" t="str">
            <v>ON APP</v>
          </cell>
          <cell r="J254" t="str">
            <v>ON APP</v>
          </cell>
          <cell r="K254" t="str">
            <v>ON APP</v>
          </cell>
          <cell r="L254" t="str">
            <v>ON APP</v>
          </cell>
          <cell r="M254" t="str">
            <v>ON APP</v>
          </cell>
          <cell r="N254" t="str">
            <v>ON APP</v>
          </cell>
          <cell r="O254" t="str">
            <v>ON APP</v>
          </cell>
          <cell r="P254" t="str">
            <v>ON APP</v>
          </cell>
          <cell r="Q254" t="str">
            <v>ON APP</v>
          </cell>
          <cell r="R254" t="str">
            <v>ON APP</v>
          </cell>
          <cell r="S254" t="str">
            <v>ON APP</v>
          </cell>
          <cell r="T254" t="str">
            <v>ON APP</v>
          </cell>
          <cell r="U254" t="str">
            <v>ON APP</v>
          </cell>
          <cell r="V254" t="str">
            <v>ON APP</v>
          </cell>
          <cell r="W254" t="str">
            <v>ON APP</v>
          </cell>
          <cell r="X254" t="str">
            <v>ON APP</v>
          </cell>
          <cell r="Y254" t="str">
            <v>ON APP</v>
          </cell>
          <cell r="Z254" t="str">
            <v>ON APP</v>
          </cell>
          <cell r="AA254" t="str">
            <v>ON APP</v>
          </cell>
          <cell r="AB254" t="str">
            <v>ON APP</v>
          </cell>
          <cell r="AC254" t="str">
            <v>ON APP</v>
          </cell>
          <cell r="AD254" t="str">
            <v>Refer to Terms and Surcharges</v>
          </cell>
        </row>
        <row r="255">
          <cell r="B255" t="str">
            <v>Almaty</v>
          </cell>
          <cell r="C255" t="str">
            <v>Kazakhstan</v>
          </cell>
          <cell r="D255" t="str">
            <v>USD</v>
          </cell>
          <cell r="E255" t="str">
            <v>ON APP</v>
          </cell>
          <cell r="F255" t="str">
            <v>ON APP</v>
          </cell>
          <cell r="G255" t="str">
            <v>ON APP</v>
          </cell>
          <cell r="H255" t="str">
            <v>ON APP</v>
          </cell>
          <cell r="I255" t="str">
            <v>ON APP</v>
          </cell>
          <cell r="J255" t="str">
            <v>ON APP</v>
          </cell>
          <cell r="K255" t="str">
            <v>ON APP</v>
          </cell>
          <cell r="L255" t="str">
            <v>ON APP</v>
          </cell>
          <cell r="M255" t="str">
            <v>ON APP</v>
          </cell>
          <cell r="N255" t="str">
            <v>ON APP</v>
          </cell>
          <cell r="O255" t="str">
            <v>ON APP</v>
          </cell>
          <cell r="P255" t="str">
            <v>ON APP</v>
          </cell>
          <cell r="Q255" t="str">
            <v>ON APP</v>
          </cell>
          <cell r="R255" t="str">
            <v>ON APP</v>
          </cell>
          <cell r="S255" t="str">
            <v>ON APP</v>
          </cell>
          <cell r="T255" t="str">
            <v>ON APP</v>
          </cell>
          <cell r="U255" t="str">
            <v>ON APP</v>
          </cell>
          <cell r="V255" t="str">
            <v>ON APP</v>
          </cell>
          <cell r="W255" t="str">
            <v>ON APP</v>
          </cell>
          <cell r="X255" t="str">
            <v>ON APP</v>
          </cell>
          <cell r="Y255" t="str">
            <v>ON APP</v>
          </cell>
          <cell r="Z255" t="str">
            <v>ON APP</v>
          </cell>
          <cell r="AA255" t="str">
            <v>ON APP</v>
          </cell>
          <cell r="AB255" t="str">
            <v>ON APP</v>
          </cell>
          <cell r="AC255" t="str">
            <v>ON APP</v>
          </cell>
          <cell r="AD255" t="str">
            <v>Refer to Terms and Surcharges</v>
          </cell>
        </row>
        <row r="256">
          <cell r="B256" t="str">
            <v>Astana</v>
          </cell>
          <cell r="C256" t="str">
            <v>Kazakhstan</v>
          </cell>
          <cell r="D256" t="str">
            <v>USD</v>
          </cell>
          <cell r="E256" t="str">
            <v>ON APP</v>
          </cell>
          <cell r="F256" t="str">
            <v>ON APP</v>
          </cell>
          <cell r="G256" t="str">
            <v>ON APP</v>
          </cell>
          <cell r="H256" t="str">
            <v>ON APP</v>
          </cell>
          <cell r="I256" t="str">
            <v>ON APP</v>
          </cell>
          <cell r="J256" t="str">
            <v>ON APP</v>
          </cell>
          <cell r="K256" t="str">
            <v>ON APP</v>
          </cell>
          <cell r="L256" t="str">
            <v>ON APP</v>
          </cell>
          <cell r="M256" t="str">
            <v>ON APP</v>
          </cell>
          <cell r="N256" t="str">
            <v>ON APP</v>
          </cell>
          <cell r="O256" t="str">
            <v>ON APP</v>
          </cell>
          <cell r="P256" t="str">
            <v>ON APP</v>
          </cell>
          <cell r="Q256" t="str">
            <v>ON APP</v>
          </cell>
          <cell r="R256" t="str">
            <v>ON APP</v>
          </cell>
          <cell r="S256" t="str">
            <v>ON APP</v>
          </cell>
          <cell r="T256" t="str">
            <v>ON APP</v>
          </cell>
          <cell r="U256" t="str">
            <v>ON APP</v>
          </cell>
          <cell r="V256" t="str">
            <v>ON APP</v>
          </cell>
          <cell r="W256" t="str">
            <v>ON APP</v>
          </cell>
          <cell r="X256" t="str">
            <v>ON APP</v>
          </cell>
          <cell r="Y256" t="str">
            <v>ON APP</v>
          </cell>
          <cell r="Z256" t="str">
            <v>ON APP</v>
          </cell>
          <cell r="AA256" t="str">
            <v>ON APP</v>
          </cell>
          <cell r="AB256" t="str">
            <v>ON APP</v>
          </cell>
          <cell r="AC256" t="str">
            <v>ON APP</v>
          </cell>
          <cell r="AD256" t="str">
            <v>Refer to Terms and Surcharges</v>
          </cell>
        </row>
        <row r="257">
          <cell r="B257" t="str">
            <v>Mombasa</v>
          </cell>
          <cell r="C257" t="str">
            <v>Kenya</v>
          </cell>
          <cell r="D257" t="str">
            <v>USD</v>
          </cell>
          <cell r="E257">
            <v>269</v>
          </cell>
          <cell r="F257">
            <v>26</v>
          </cell>
          <cell r="G257">
            <v>269</v>
          </cell>
          <cell r="H257" t="str">
            <v>SIN/DXB</v>
          </cell>
          <cell r="I257">
            <v>56</v>
          </cell>
          <cell r="J257">
            <v>269</v>
          </cell>
          <cell r="K257">
            <v>26</v>
          </cell>
          <cell r="L257">
            <v>269</v>
          </cell>
          <cell r="M257" t="str">
            <v>SIN/DXB</v>
          </cell>
          <cell r="N257">
            <v>59</v>
          </cell>
          <cell r="O257">
            <v>269</v>
          </cell>
          <cell r="P257">
            <v>26</v>
          </cell>
          <cell r="Q257">
            <v>269</v>
          </cell>
          <cell r="R257" t="str">
            <v>SIN/DXB</v>
          </cell>
          <cell r="S257">
            <v>54</v>
          </cell>
          <cell r="T257">
            <v>314</v>
          </cell>
          <cell r="U257">
            <v>314</v>
          </cell>
          <cell r="V257">
            <v>314</v>
          </cell>
          <cell r="W257" t="str">
            <v>SIN/DXB</v>
          </cell>
          <cell r="X257">
            <v>54</v>
          </cell>
          <cell r="Y257">
            <v>314</v>
          </cell>
          <cell r="Z257">
            <v>314</v>
          </cell>
          <cell r="AA257">
            <v>314</v>
          </cell>
          <cell r="AB257" t="str">
            <v>SIN/DXB</v>
          </cell>
          <cell r="AC257">
            <v>54</v>
          </cell>
          <cell r="AD257" t="str">
            <v>Refer to Terms and Surcharges</v>
          </cell>
        </row>
        <row r="258">
          <cell r="B258" t="str">
            <v>Nairobi</v>
          </cell>
          <cell r="C258" t="str">
            <v>Kenya</v>
          </cell>
          <cell r="D258" t="str">
            <v>USD</v>
          </cell>
          <cell r="E258">
            <v>274</v>
          </cell>
          <cell r="F258">
            <v>274</v>
          </cell>
          <cell r="G258">
            <v>274</v>
          </cell>
          <cell r="H258" t="str">
            <v>SIN/DXB/MOM</v>
          </cell>
          <cell r="I258">
            <v>68</v>
          </cell>
          <cell r="J258">
            <v>274</v>
          </cell>
          <cell r="K258">
            <v>274</v>
          </cell>
          <cell r="L258">
            <v>274</v>
          </cell>
          <cell r="M258" t="str">
            <v>SIN/DXB/MOM</v>
          </cell>
          <cell r="N258">
            <v>68</v>
          </cell>
          <cell r="O258">
            <v>274</v>
          </cell>
          <cell r="P258">
            <v>274</v>
          </cell>
          <cell r="Q258">
            <v>274</v>
          </cell>
          <cell r="R258" t="str">
            <v>SIN/DXB/MOM</v>
          </cell>
          <cell r="S258">
            <v>68</v>
          </cell>
          <cell r="T258">
            <v>369</v>
          </cell>
          <cell r="U258">
            <v>369</v>
          </cell>
          <cell r="V258">
            <v>369</v>
          </cell>
          <cell r="W258" t="str">
            <v>SIN/DXB</v>
          </cell>
          <cell r="X258">
            <v>68</v>
          </cell>
          <cell r="Y258">
            <v>369</v>
          </cell>
          <cell r="Z258">
            <v>369</v>
          </cell>
          <cell r="AA258">
            <v>369</v>
          </cell>
          <cell r="AB258" t="str">
            <v>SIN/DXB</v>
          </cell>
          <cell r="AC258">
            <v>67</v>
          </cell>
          <cell r="AD258" t="str">
            <v>Refer to Terms and Surcharges</v>
          </cell>
        </row>
        <row r="259">
          <cell r="B259" t="str">
            <v>Busan</v>
          </cell>
          <cell r="C259" t="str">
            <v>Korea</v>
          </cell>
          <cell r="D259" t="str">
            <v>USD</v>
          </cell>
          <cell r="E259">
            <v>8</v>
          </cell>
          <cell r="F259">
            <v>8</v>
          </cell>
          <cell r="G259">
            <v>8</v>
          </cell>
          <cell r="H259" t="str">
            <v>DIRECT</v>
          </cell>
          <cell r="I259">
            <v>16</v>
          </cell>
          <cell r="J259">
            <v>8</v>
          </cell>
          <cell r="K259">
            <v>8</v>
          </cell>
          <cell r="L259">
            <v>8</v>
          </cell>
          <cell r="M259" t="str">
            <v>DIRECT</v>
          </cell>
          <cell r="N259">
            <v>19</v>
          </cell>
          <cell r="O259">
            <v>8</v>
          </cell>
          <cell r="P259">
            <v>8</v>
          </cell>
          <cell r="Q259">
            <v>8</v>
          </cell>
          <cell r="R259" t="str">
            <v>DIRECT</v>
          </cell>
          <cell r="S259">
            <v>14</v>
          </cell>
          <cell r="T259">
            <v>51</v>
          </cell>
          <cell r="U259">
            <v>51</v>
          </cell>
          <cell r="V259">
            <v>51</v>
          </cell>
          <cell r="W259" t="str">
            <v>SIN</v>
          </cell>
          <cell r="X259">
            <v>24</v>
          </cell>
          <cell r="Y259">
            <v>51</v>
          </cell>
          <cell r="Z259">
            <v>51</v>
          </cell>
          <cell r="AA259">
            <v>51</v>
          </cell>
          <cell r="AB259" t="str">
            <v>SIN</v>
          </cell>
          <cell r="AC259">
            <v>19</v>
          </cell>
          <cell r="AD259" t="str">
            <v>Refer to Terms and Surcharges</v>
          </cell>
        </row>
        <row r="260">
          <cell r="B260" t="str">
            <v>Incheon</v>
          </cell>
          <cell r="C260" t="str">
            <v>Korea</v>
          </cell>
          <cell r="D260" t="str">
            <v>USD</v>
          </cell>
          <cell r="E260">
            <v>119</v>
          </cell>
          <cell r="F260">
            <v>119</v>
          </cell>
          <cell r="G260">
            <v>119</v>
          </cell>
          <cell r="H260" t="str">
            <v>BUS</v>
          </cell>
          <cell r="I260">
            <v>20</v>
          </cell>
          <cell r="J260">
            <v>119</v>
          </cell>
          <cell r="K260">
            <v>119</v>
          </cell>
          <cell r="L260">
            <v>119</v>
          </cell>
          <cell r="M260" t="str">
            <v>BUS</v>
          </cell>
          <cell r="N260">
            <v>23</v>
          </cell>
          <cell r="O260">
            <v>119</v>
          </cell>
          <cell r="P260">
            <v>119</v>
          </cell>
          <cell r="Q260">
            <v>119</v>
          </cell>
          <cell r="R260" t="str">
            <v>BUS</v>
          </cell>
          <cell r="S260">
            <v>18</v>
          </cell>
          <cell r="T260">
            <v>119</v>
          </cell>
          <cell r="U260">
            <v>119</v>
          </cell>
          <cell r="V260">
            <v>238</v>
          </cell>
          <cell r="W260" t="str">
            <v>SIN/BUS</v>
          </cell>
          <cell r="X260">
            <v>28</v>
          </cell>
          <cell r="Y260">
            <v>119</v>
          </cell>
          <cell r="Z260">
            <v>119</v>
          </cell>
          <cell r="AA260">
            <v>238</v>
          </cell>
          <cell r="AB260" t="str">
            <v>SIN/BUS</v>
          </cell>
          <cell r="AC260">
            <v>22</v>
          </cell>
          <cell r="AD260" t="str">
            <v>Refer to Terms and Surcharges</v>
          </cell>
        </row>
        <row r="261">
          <cell r="B261" t="str">
            <v>Seoul</v>
          </cell>
          <cell r="C261" t="str">
            <v>Korea</v>
          </cell>
          <cell r="D261" t="str">
            <v>USD</v>
          </cell>
          <cell r="E261" t="str">
            <v>ON APP</v>
          </cell>
          <cell r="F261" t="str">
            <v>ON APP</v>
          </cell>
          <cell r="G261" t="str">
            <v>ON APP</v>
          </cell>
          <cell r="H261" t="str">
            <v>ON APP</v>
          </cell>
          <cell r="I261" t="str">
            <v>ON APP</v>
          </cell>
          <cell r="J261" t="str">
            <v>ON APP</v>
          </cell>
          <cell r="K261" t="str">
            <v>ON APP</v>
          </cell>
          <cell r="L261" t="str">
            <v>ON APP</v>
          </cell>
          <cell r="M261" t="str">
            <v>ON APP</v>
          </cell>
          <cell r="N261" t="str">
            <v>ON APP</v>
          </cell>
          <cell r="O261" t="str">
            <v>ON APP</v>
          </cell>
          <cell r="P261" t="str">
            <v>ON APP</v>
          </cell>
          <cell r="Q261" t="str">
            <v>ON APP</v>
          </cell>
          <cell r="R261" t="str">
            <v>ON APP</v>
          </cell>
          <cell r="S261" t="str">
            <v>ON APP</v>
          </cell>
          <cell r="T261" t="str">
            <v>ON APP</v>
          </cell>
          <cell r="U261" t="str">
            <v>ON APP</v>
          </cell>
          <cell r="V261" t="str">
            <v>ON APP</v>
          </cell>
          <cell r="W261" t="str">
            <v>ON APP</v>
          </cell>
          <cell r="X261" t="str">
            <v>ON APP</v>
          </cell>
          <cell r="Y261" t="str">
            <v>ON APP</v>
          </cell>
          <cell r="Z261" t="str">
            <v>ON APP</v>
          </cell>
          <cell r="AA261" t="str">
            <v>ON APP</v>
          </cell>
          <cell r="AB261" t="str">
            <v>ON APP</v>
          </cell>
          <cell r="AC261" t="str">
            <v>ON APP</v>
          </cell>
          <cell r="AD261" t="str">
            <v>Refer to Terms and Surcharges</v>
          </cell>
        </row>
        <row r="262">
          <cell r="B262" t="str">
            <v>Kuwait</v>
          </cell>
          <cell r="C262" t="str">
            <v>Kuwait</v>
          </cell>
          <cell r="D262" t="str">
            <v>USD</v>
          </cell>
          <cell r="E262" t="str">
            <v>ON APP</v>
          </cell>
          <cell r="F262" t="str">
            <v>ON APP</v>
          </cell>
          <cell r="G262" t="str">
            <v>ON APP</v>
          </cell>
          <cell r="H262" t="str">
            <v>SIN/DXB</v>
          </cell>
          <cell r="I262">
            <v>46</v>
          </cell>
          <cell r="J262" t="str">
            <v>ON APP</v>
          </cell>
          <cell r="K262" t="str">
            <v>ON APP</v>
          </cell>
          <cell r="L262" t="str">
            <v>ON APP</v>
          </cell>
          <cell r="M262" t="str">
            <v>SIN/DXB</v>
          </cell>
          <cell r="N262">
            <v>45</v>
          </cell>
          <cell r="O262" t="str">
            <v>ON APP</v>
          </cell>
          <cell r="P262" t="str">
            <v>ON APP</v>
          </cell>
          <cell r="Q262" t="str">
            <v>ON APP</v>
          </cell>
          <cell r="R262" t="str">
            <v>SIN/DXB</v>
          </cell>
          <cell r="S262">
            <v>43</v>
          </cell>
          <cell r="T262" t="str">
            <v>ON APP</v>
          </cell>
          <cell r="U262" t="str">
            <v>ON APP</v>
          </cell>
          <cell r="V262" t="str">
            <v>ON APP</v>
          </cell>
          <cell r="W262" t="str">
            <v>SIN/DXB</v>
          </cell>
          <cell r="X262">
            <v>43</v>
          </cell>
          <cell r="Y262">
            <v>276</v>
          </cell>
          <cell r="Z262">
            <v>276</v>
          </cell>
          <cell r="AA262">
            <v>276</v>
          </cell>
          <cell r="AB262" t="str">
            <v>SIN/DXB</v>
          </cell>
          <cell r="AC262">
            <v>43</v>
          </cell>
          <cell r="AD262" t="str">
            <v>Refer to Terms and Surcharges</v>
          </cell>
        </row>
        <row r="263">
          <cell r="B263" t="str">
            <v>Riga</v>
          </cell>
          <cell r="C263" t="str">
            <v>Latvia</v>
          </cell>
          <cell r="D263" t="str">
            <v>USD</v>
          </cell>
          <cell r="E263">
            <v>369</v>
          </cell>
          <cell r="F263">
            <v>369</v>
          </cell>
          <cell r="G263">
            <v>369</v>
          </cell>
          <cell r="H263" t="str">
            <v>SIN/RTM</v>
          </cell>
          <cell r="I263">
            <v>58</v>
          </cell>
          <cell r="J263">
            <v>369</v>
          </cell>
          <cell r="K263">
            <v>369</v>
          </cell>
          <cell r="L263">
            <v>369</v>
          </cell>
          <cell r="M263" t="str">
            <v>SIN/RTM</v>
          </cell>
          <cell r="N263">
            <v>57</v>
          </cell>
          <cell r="O263">
            <v>369</v>
          </cell>
          <cell r="P263">
            <v>369</v>
          </cell>
          <cell r="Q263">
            <v>369</v>
          </cell>
          <cell r="R263" t="str">
            <v>SIN/RTM</v>
          </cell>
          <cell r="S263">
            <v>55</v>
          </cell>
          <cell r="T263">
            <v>379</v>
          </cell>
          <cell r="U263">
            <v>379</v>
          </cell>
          <cell r="V263">
            <v>379</v>
          </cell>
          <cell r="W263" t="str">
            <v>SIN/RTM</v>
          </cell>
          <cell r="X263">
            <v>55</v>
          </cell>
          <cell r="Y263">
            <v>379</v>
          </cell>
          <cell r="Z263">
            <v>379</v>
          </cell>
          <cell r="AA263">
            <v>379</v>
          </cell>
          <cell r="AB263" t="str">
            <v>SIN/RTM</v>
          </cell>
          <cell r="AC263">
            <v>55</v>
          </cell>
          <cell r="AD263" t="str">
            <v>Refer to Terms and Surcharges</v>
          </cell>
        </row>
        <row r="264">
          <cell r="B264" t="str">
            <v>Beirut</v>
          </cell>
          <cell r="C264" t="str">
            <v>Lebanon</v>
          </cell>
          <cell r="D264" t="str">
            <v>USD</v>
          </cell>
          <cell r="E264" t="str">
            <v>ON APP</v>
          </cell>
          <cell r="F264" t="str">
            <v>ON APP</v>
          </cell>
          <cell r="G264" t="str">
            <v>ON APP</v>
          </cell>
          <cell r="H264" t="str">
            <v>SIN/DXB</v>
          </cell>
          <cell r="I264">
            <v>75</v>
          </cell>
          <cell r="J264" t="str">
            <v>ON APP</v>
          </cell>
          <cell r="K264" t="str">
            <v>ON APP</v>
          </cell>
          <cell r="L264" t="str">
            <v>ON APP</v>
          </cell>
          <cell r="M264" t="str">
            <v>SIN/DXB</v>
          </cell>
          <cell r="N264">
            <v>74</v>
          </cell>
          <cell r="O264" t="str">
            <v>ON APP</v>
          </cell>
          <cell r="P264" t="str">
            <v>ON APP</v>
          </cell>
          <cell r="Q264" t="str">
            <v>ON APP</v>
          </cell>
          <cell r="R264" t="str">
            <v>SIN/DXB</v>
          </cell>
          <cell r="S264">
            <v>72</v>
          </cell>
          <cell r="T264" t="str">
            <v>ON APP</v>
          </cell>
          <cell r="U264" t="str">
            <v>ON APP</v>
          </cell>
          <cell r="V264" t="str">
            <v>ON APP</v>
          </cell>
          <cell r="W264" t="str">
            <v>SIN/DXB</v>
          </cell>
          <cell r="X264">
            <v>72</v>
          </cell>
          <cell r="Y264" t="str">
            <v>ON APP</v>
          </cell>
          <cell r="Z264" t="str">
            <v>ON APP</v>
          </cell>
          <cell r="AA264" t="str">
            <v>ON APP</v>
          </cell>
          <cell r="AB264" t="str">
            <v>ON APP</v>
          </cell>
          <cell r="AC264" t="str">
            <v>ON APP</v>
          </cell>
          <cell r="AD264" t="str">
            <v>Refer to Terms and Surcharges</v>
          </cell>
        </row>
        <row r="265">
          <cell r="B265" t="str">
            <v>Klaipeda</v>
          </cell>
          <cell r="C265" t="str">
            <v>Lithuania</v>
          </cell>
          <cell r="D265" t="str">
            <v>USD</v>
          </cell>
          <cell r="E265" t="str">
            <v>ON APP</v>
          </cell>
          <cell r="F265" t="str">
            <v>ON APP</v>
          </cell>
          <cell r="G265" t="str">
            <v>ON APP</v>
          </cell>
          <cell r="H265" t="str">
            <v>ON APP</v>
          </cell>
          <cell r="I265" t="str">
            <v>ON APP</v>
          </cell>
          <cell r="J265" t="str">
            <v>ON APP</v>
          </cell>
          <cell r="K265" t="str">
            <v>ON APP</v>
          </cell>
          <cell r="L265" t="str">
            <v>ON APP</v>
          </cell>
          <cell r="M265" t="str">
            <v>ON APP</v>
          </cell>
          <cell r="N265" t="str">
            <v>ON APP</v>
          </cell>
          <cell r="O265" t="str">
            <v>ON APP</v>
          </cell>
          <cell r="P265" t="str">
            <v>ON APP</v>
          </cell>
          <cell r="Q265" t="str">
            <v>ON APP</v>
          </cell>
          <cell r="R265" t="str">
            <v>ON APP</v>
          </cell>
          <cell r="S265" t="str">
            <v>ON APP</v>
          </cell>
          <cell r="T265" t="str">
            <v>ON APP</v>
          </cell>
          <cell r="U265" t="str">
            <v>ON APP</v>
          </cell>
          <cell r="V265" t="str">
            <v>ON APP</v>
          </cell>
          <cell r="W265" t="str">
            <v>ON APP</v>
          </cell>
          <cell r="X265" t="str">
            <v>ON APP</v>
          </cell>
          <cell r="Y265" t="str">
            <v>ON APP</v>
          </cell>
          <cell r="Z265" t="str">
            <v>ON APP</v>
          </cell>
          <cell r="AA265" t="str">
            <v>ON APP</v>
          </cell>
          <cell r="AB265" t="str">
            <v>ON APP</v>
          </cell>
          <cell r="AC265" t="str">
            <v>ON APP</v>
          </cell>
          <cell r="AD265" t="str">
            <v>Refer to Terms and Surcharges</v>
          </cell>
        </row>
        <row r="266">
          <cell r="B266" t="str">
            <v>Vilnius</v>
          </cell>
          <cell r="C266" t="str">
            <v>Lithuania</v>
          </cell>
          <cell r="D266" t="str">
            <v>USD</v>
          </cell>
          <cell r="E266">
            <v>425</v>
          </cell>
          <cell r="F266">
            <v>425</v>
          </cell>
          <cell r="G266">
            <v>425</v>
          </cell>
          <cell r="H266" t="str">
            <v>SIN/HAM</v>
          </cell>
          <cell r="I266">
            <v>61</v>
          </cell>
          <cell r="J266">
            <v>425</v>
          </cell>
          <cell r="K266">
            <v>425</v>
          </cell>
          <cell r="L266">
            <v>425</v>
          </cell>
          <cell r="M266" t="str">
            <v>SIN/HAM</v>
          </cell>
          <cell r="N266">
            <v>60</v>
          </cell>
          <cell r="O266">
            <v>425</v>
          </cell>
          <cell r="P266">
            <v>425</v>
          </cell>
          <cell r="Q266">
            <v>425</v>
          </cell>
          <cell r="R266" t="str">
            <v>SIN/HAM</v>
          </cell>
          <cell r="S266">
            <v>58</v>
          </cell>
          <cell r="T266">
            <v>470</v>
          </cell>
          <cell r="U266">
            <v>470</v>
          </cell>
          <cell r="V266">
            <v>470</v>
          </cell>
          <cell r="W266" t="str">
            <v>SIN/HAM</v>
          </cell>
          <cell r="X266">
            <v>58</v>
          </cell>
          <cell r="Y266">
            <v>470</v>
          </cell>
          <cell r="Z266">
            <v>470</v>
          </cell>
          <cell r="AA266">
            <v>470</v>
          </cell>
          <cell r="AB266" t="str">
            <v>SIN/HAM</v>
          </cell>
          <cell r="AC266">
            <v>58</v>
          </cell>
          <cell r="AD266" t="str">
            <v>Refer to Terms and Surcharges</v>
          </cell>
        </row>
        <row r="267">
          <cell r="B267" t="str">
            <v>Tamatave</v>
          </cell>
          <cell r="C267" t="str">
            <v>Madagascar</v>
          </cell>
          <cell r="D267" t="str">
            <v>USD</v>
          </cell>
          <cell r="E267">
            <v>265</v>
          </cell>
          <cell r="F267">
            <v>265</v>
          </cell>
          <cell r="G267">
            <v>265</v>
          </cell>
          <cell r="H267" t="str">
            <v>SIN/PLU</v>
          </cell>
          <cell r="I267">
            <v>48</v>
          </cell>
          <cell r="J267">
            <v>265</v>
          </cell>
          <cell r="K267">
            <v>265</v>
          </cell>
          <cell r="L267">
            <v>265</v>
          </cell>
          <cell r="M267" t="str">
            <v>SIN/PLU</v>
          </cell>
          <cell r="N267">
            <v>47</v>
          </cell>
          <cell r="O267">
            <v>265</v>
          </cell>
          <cell r="P267">
            <v>265</v>
          </cell>
          <cell r="Q267">
            <v>265</v>
          </cell>
          <cell r="R267" t="str">
            <v>SIN/PLU</v>
          </cell>
          <cell r="S267">
            <v>45</v>
          </cell>
          <cell r="T267">
            <v>418</v>
          </cell>
          <cell r="U267">
            <v>418</v>
          </cell>
          <cell r="V267">
            <v>418</v>
          </cell>
          <cell r="W267" t="str">
            <v>SIN/PLU</v>
          </cell>
          <cell r="X267">
            <v>45</v>
          </cell>
          <cell r="Y267">
            <v>418</v>
          </cell>
          <cell r="Z267">
            <v>418</v>
          </cell>
          <cell r="AA267">
            <v>418</v>
          </cell>
          <cell r="AB267" t="str">
            <v>SIN/PLU</v>
          </cell>
          <cell r="AC267">
            <v>45</v>
          </cell>
          <cell r="AD267" t="str">
            <v>Refer to Terms and Surcharges</v>
          </cell>
        </row>
        <row r="268">
          <cell r="B268" t="str">
            <v>Blantyre</v>
          </cell>
          <cell r="C268" t="str">
            <v>Malawi</v>
          </cell>
          <cell r="D268" t="str">
            <v>USD</v>
          </cell>
          <cell r="E268">
            <v>625</v>
          </cell>
          <cell r="F268">
            <v>625</v>
          </cell>
          <cell r="G268">
            <v>1325</v>
          </cell>
          <cell r="H268" t="str">
            <v>SIN/DUR</v>
          </cell>
          <cell r="I268">
            <v>83</v>
          </cell>
          <cell r="J268">
            <v>625</v>
          </cell>
          <cell r="K268">
            <v>625</v>
          </cell>
          <cell r="L268">
            <v>1325</v>
          </cell>
          <cell r="M268" t="str">
            <v>SIN/DUR</v>
          </cell>
          <cell r="N268">
            <v>86</v>
          </cell>
          <cell r="O268">
            <v>625</v>
          </cell>
          <cell r="P268">
            <v>625</v>
          </cell>
          <cell r="Q268">
            <v>1325</v>
          </cell>
          <cell r="R268" t="str">
            <v>SIN/DUR</v>
          </cell>
          <cell r="S268">
            <v>81</v>
          </cell>
          <cell r="T268">
            <v>675</v>
          </cell>
          <cell r="U268">
            <v>675</v>
          </cell>
          <cell r="V268">
            <v>1325</v>
          </cell>
          <cell r="W268" t="str">
            <v>SIN/DUR</v>
          </cell>
          <cell r="X268">
            <v>84</v>
          </cell>
          <cell r="Y268">
            <v>875</v>
          </cell>
          <cell r="Z268">
            <v>875</v>
          </cell>
          <cell r="AA268">
            <v>1750</v>
          </cell>
          <cell r="AB268" t="str">
            <v>SIN/DUR</v>
          </cell>
          <cell r="AC268">
            <v>84</v>
          </cell>
          <cell r="AD268" t="str">
            <v>Refer to Terms and Surcharges, Tranship Bill FEE US$ 65.00</v>
          </cell>
        </row>
        <row r="269">
          <cell r="B269" t="str">
            <v>Lilongwe</v>
          </cell>
          <cell r="C269" t="str">
            <v>Malawi</v>
          </cell>
          <cell r="D269" t="str">
            <v>USD</v>
          </cell>
          <cell r="E269">
            <v>625</v>
          </cell>
          <cell r="F269">
            <v>625</v>
          </cell>
          <cell r="G269">
            <v>1325</v>
          </cell>
          <cell r="H269" t="str">
            <v>SIN/DUR</v>
          </cell>
          <cell r="I269">
            <v>83</v>
          </cell>
          <cell r="J269">
            <v>625</v>
          </cell>
          <cell r="K269">
            <v>625</v>
          </cell>
          <cell r="L269">
            <v>1325</v>
          </cell>
          <cell r="M269" t="str">
            <v>SIN/DUR</v>
          </cell>
          <cell r="N269">
            <v>86</v>
          </cell>
          <cell r="O269">
            <v>625</v>
          </cell>
          <cell r="P269">
            <v>625</v>
          </cell>
          <cell r="Q269">
            <v>1325</v>
          </cell>
          <cell r="R269" t="str">
            <v>SIN/DUR</v>
          </cell>
          <cell r="S269">
            <v>81</v>
          </cell>
          <cell r="T269">
            <v>675</v>
          </cell>
          <cell r="U269">
            <v>675</v>
          </cell>
          <cell r="V269">
            <v>1325</v>
          </cell>
          <cell r="W269" t="str">
            <v>SIN/DUR</v>
          </cell>
          <cell r="X269">
            <v>89</v>
          </cell>
          <cell r="Y269">
            <v>795</v>
          </cell>
          <cell r="Z269">
            <v>795</v>
          </cell>
          <cell r="AA269">
            <v>1590</v>
          </cell>
          <cell r="AB269" t="str">
            <v>SIN/DUR</v>
          </cell>
          <cell r="AC269">
            <v>88</v>
          </cell>
          <cell r="AD269" t="str">
            <v>Refer to Terms and Surcharges, Tranship Bill FEE US$ 65.00</v>
          </cell>
        </row>
        <row r="270">
          <cell r="B270" t="str">
            <v>Bintulu</v>
          </cell>
          <cell r="C270" t="str">
            <v>Malaysia</v>
          </cell>
          <cell r="D270" t="str">
            <v>USD</v>
          </cell>
          <cell r="E270">
            <v>173</v>
          </cell>
          <cell r="F270">
            <v>173</v>
          </cell>
          <cell r="G270">
            <v>173</v>
          </cell>
          <cell r="H270" t="str">
            <v>SIN</v>
          </cell>
          <cell r="I270">
            <v>48</v>
          </cell>
          <cell r="J270">
            <v>173</v>
          </cell>
          <cell r="K270">
            <v>173</v>
          </cell>
          <cell r="L270">
            <v>173</v>
          </cell>
          <cell r="M270" t="str">
            <v>SIN</v>
          </cell>
          <cell r="N270">
            <v>47</v>
          </cell>
          <cell r="O270">
            <v>173</v>
          </cell>
          <cell r="P270">
            <v>173</v>
          </cell>
          <cell r="Q270">
            <v>173</v>
          </cell>
          <cell r="R270" t="str">
            <v>SIN</v>
          </cell>
          <cell r="S270">
            <v>45</v>
          </cell>
          <cell r="T270">
            <v>194</v>
          </cell>
          <cell r="U270">
            <v>194</v>
          </cell>
          <cell r="V270">
            <v>194</v>
          </cell>
          <cell r="W270" t="str">
            <v>SIN</v>
          </cell>
          <cell r="X270">
            <v>45</v>
          </cell>
          <cell r="Y270">
            <v>194</v>
          </cell>
          <cell r="Z270">
            <v>194</v>
          </cell>
          <cell r="AA270">
            <v>194</v>
          </cell>
          <cell r="AB270" t="str">
            <v>SIN</v>
          </cell>
          <cell r="AC270">
            <v>45</v>
          </cell>
          <cell r="AD270" t="str">
            <v>Refer to Terms and Surcharges</v>
          </cell>
        </row>
        <row r="271">
          <cell r="B271" t="str">
            <v>Kota Kinabalu</v>
          </cell>
          <cell r="C271" t="str">
            <v>Malaysia</v>
          </cell>
          <cell r="D271" t="str">
            <v>USD</v>
          </cell>
          <cell r="E271">
            <v>129</v>
          </cell>
          <cell r="F271">
            <v>129</v>
          </cell>
          <cell r="G271">
            <v>129</v>
          </cell>
          <cell r="H271" t="str">
            <v>SIN</v>
          </cell>
          <cell r="I271">
            <v>33</v>
          </cell>
          <cell r="J271">
            <v>129</v>
          </cell>
          <cell r="K271">
            <v>129</v>
          </cell>
          <cell r="L271">
            <v>129</v>
          </cell>
          <cell r="M271" t="str">
            <v>SIN</v>
          </cell>
          <cell r="N271">
            <v>32</v>
          </cell>
          <cell r="O271">
            <v>129</v>
          </cell>
          <cell r="P271">
            <v>129</v>
          </cell>
          <cell r="Q271">
            <v>129</v>
          </cell>
          <cell r="R271" t="str">
            <v>SIN</v>
          </cell>
          <cell r="S271">
            <v>30</v>
          </cell>
          <cell r="T271">
            <v>150</v>
          </cell>
          <cell r="U271">
            <v>150</v>
          </cell>
          <cell r="V271">
            <v>150</v>
          </cell>
          <cell r="W271" t="str">
            <v>SIN</v>
          </cell>
          <cell r="X271">
            <v>30</v>
          </cell>
          <cell r="Y271">
            <v>150</v>
          </cell>
          <cell r="Z271">
            <v>150</v>
          </cell>
          <cell r="AA271">
            <v>150</v>
          </cell>
          <cell r="AB271" t="str">
            <v>SIN</v>
          </cell>
          <cell r="AC271">
            <v>30</v>
          </cell>
          <cell r="AD271" t="str">
            <v>Refer to Terms and Surcharges</v>
          </cell>
        </row>
        <row r="272">
          <cell r="B272" t="str">
            <v>Kuching</v>
          </cell>
          <cell r="C272" t="str">
            <v>Malaysia</v>
          </cell>
          <cell r="D272" t="str">
            <v>USD</v>
          </cell>
          <cell r="E272">
            <v>122</v>
          </cell>
          <cell r="F272">
            <v>122</v>
          </cell>
          <cell r="G272">
            <v>122</v>
          </cell>
          <cell r="H272" t="str">
            <v>SIN</v>
          </cell>
          <cell r="I272">
            <v>30</v>
          </cell>
          <cell r="J272">
            <v>122</v>
          </cell>
          <cell r="K272">
            <v>122</v>
          </cell>
          <cell r="L272">
            <v>122</v>
          </cell>
          <cell r="M272" t="str">
            <v>SIN</v>
          </cell>
          <cell r="N272">
            <v>29</v>
          </cell>
          <cell r="O272">
            <v>122</v>
          </cell>
          <cell r="P272">
            <v>122</v>
          </cell>
          <cell r="Q272">
            <v>122</v>
          </cell>
          <cell r="R272" t="str">
            <v>SIN</v>
          </cell>
          <cell r="S272">
            <v>27</v>
          </cell>
          <cell r="T272">
            <v>143</v>
          </cell>
          <cell r="U272">
            <v>143</v>
          </cell>
          <cell r="V272">
            <v>143</v>
          </cell>
          <cell r="W272" t="str">
            <v>SIN</v>
          </cell>
          <cell r="X272">
            <v>27</v>
          </cell>
          <cell r="Y272">
            <v>143</v>
          </cell>
          <cell r="Z272">
            <v>143</v>
          </cell>
          <cell r="AA272">
            <v>143</v>
          </cell>
          <cell r="AB272" t="str">
            <v>SIN</v>
          </cell>
          <cell r="AC272">
            <v>27</v>
          </cell>
          <cell r="AD272" t="str">
            <v>Refer to Terms and Surcharges</v>
          </cell>
        </row>
        <row r="273">
          <cell r="B273" t="str">
            <v>Labuan</v>
          </cell>
          <cell r="C273" t="str">
            <v>Malaysia</v>
          </cell>
          <cell r="D273" t="str">
            <v>USD</v>
          </cell>
          <cell r="E273" t="str">
            <v>ON APP</v>
          </cell>
          <cell r="F273" t="str">
            <v>ON APP</v>
          </cell>
          <cell r="G273" t="str">
            <v>ON APP</v>
          </cell>
          <cell r="H273" t="str">
            <v>ON APP</v>
          </cell>
          <cell r="I273" t="str">
            <v>ON APP</v>
          </cell>
          <cell r="J273" t="str">
            <v>ON APP</v>
          </cell>
          <cell r="K273" t="str">
            <v>ON APP</v>
          </cell>
          <cell r="L273" t="str">
            <v>ON APP</v>
          </cell>
          <cell r="M273" t="str">
            <v>ON APP</v>
          </cell>
          <cell r="N273" t="str">
            <v>ON APP</v>
          </cell>
          <cell r="O273" t="str">
            <v>ON APP</v>
          </cell>
          <cell r="P273" t="str">
            <v>ON APP</v>
          </cell>
          <cell r="Q273" t="str">
            <v>ON APP</v>
          </cell>
          <cell r="R273" t="str">
            <v>ON APP</v>
          </cell>
          <cell r="S273" t="str">
            <v>ON APP</v>
          </cell>
          <cell r="T273" t="str">
            <v>ON APP</v>
          </cell>
          <cell r="U273" t="str">
            <v>ON APP</v>
          </cell>
          <cell r="V273" t="str">
            <v>ON APP</v>
          </cell>
          <cell r="W273" t="str">
            <v>ON APP</v>
          </cell>
          <cell r="X273" t="str">
            <v>ON APP</v>
          </cell>
          <cell r="Y273" t="str">
            <v>ON APP</v>
          </cell>
          <cell r="Z273" t="str">
            <v>ON APP</v>
          </cell>
          <cell r="AA273" t="str">
            <v>ON APP</v>
          </cell>
          <cell r="AB273" t="str">
            <v>ON APP</v>
          </cell>
          <cell r="AC273" t="str">
            <v>ON APP</v>
          </cell>
          <cell r="AD273" t="str">
            <v>Refer to Terms and Surcharges</v>
          </cell>
        </row>
        <row r="274">
          <cell r="B274" t="str">
            <v>Miri</v>
          </cell>
          <cell r="C274" t="str">
            <v>Malaysia</v>
          </cell>
          <cell r="D274" t="str">
            <v>USD</v>
          </cell>
          <cell r="E274">
            <v>263</v>
          </cell>
          <cell r="F274">
            <v>263</v>
          </cell>
          <cell r="G274">
            <v>263</v>
          </cell>
          <cell r="H274" t="str">
            <v>SIN</v>
          </cell>
          <cell r="I274">
            <v>38</v>
          </cell>
          <cell r="J274">
            <v>263</v>
          </cell>
          <cell r="K274">
            <v>263</v>
          </cell>
          <cell r="L274">
            <v>263</v>
          </cell>
          <cell r="M274" t="str">
            <v>SIN</v>
          </cell>
          <cell r="N274">
            <v>39</v>
          </cell>
          <cell r="O274">
            <v>263</v>
          </cell>
          <cell r="P274">
            <v>263</v>
          </cell>
          <cell r="Q274">
            <v>263</v>
          </cell>
          <cell r="R274" t="str">
            <v>SIN</v>
          </cell>
          <cell r="S274">
            <v>40</v>
          </cell>
          <cell r="T274">
            <v>284</v>
          </cell>
          <cell r="U274">
            <v>284</v>
          </cell>
          <cell r="V274">
            <v>284</v>
          </cell>
          <cell r="W274" t="str">
            <v>SIN</v>
          </cell>
          <cell r="X274">
            <v>40</v>
          </cell>
          <cell r="Y274">
            <v>284</v>
          </cell>
          <cell r="Z274">
            <v>284</v>
          </cell>
          <cell r="AA274">
            <v>284</v>
          </cell>
          <cell r="AB274" t="str">
            <v>SIN</v>
          </cell>
          <cell r="AC274">
            <v>40</v>
          </cell>
          <cell r="AD274" t="str">
            <v>Refer to Terms and Surcharges</v>
          </cell>
        </row>
        <row r="275">
          <cell r="B275" t="str">
            <v>Pasir Gudang</v>
          </cell>
          <cell r="C275" t="str">
            <v>Malaysia</v>
          </cell>
          <cell r="D275" t="str">
            <v>USD</v>
          </cell>
          <cell r="E275">
            <v>92</v>
          </cell>
          <cell r="F275">
            <v>92</v>
          </cell>
          <cell r="G275">
            <v>92</v>
          </cell>
          <cell r="H275" t="str">
            <v>SIN</v>
          </cell>
          <cell r="I275">
            <v>24</v>
          </cell>
          <cell r="J275">
            <v>92</v>
          </cell>
          <cell r="K275">
            <v>92</v>
          </cell>
          <cell r="L275">
            <v>92</v>
          </cell>
          <cell r="M275" t="str">
            <v>SIN</v>
          </cell>
          <cell r="N275">
            <v>23</v>
          </cell>
          <cell r="O275">
            <v>92</v>
          </cell>
          <cell r="P275">
            <v>92</v>
          </cell>
          <cell r="Q275">
            <v>92</v>
          </cell>
          <cell r="R275" t="str">
            <v>SIN</v>
          </cell>
          <cell r="S275">
            <v>21</v>
          </cell>
          <cell r="T275">
            <v>113</v>
          </cell>
          <cell r="U275">
            <v>113</v>
          </cell>
          <cell r="V275">
            <v>113</v>
          </cell>
          <cell r="W275" t="str">
            <v>SIN</v>
          </cell>
          <cell r="X275">
            <v>21</v>
          </cell>
          <cell r="Y275">
            <v>113</v>
          </cell>
          <cell r="Z275">
            <v>113</v>
          </cell>
          <cell r="AA275">
            <v>113</v>
          </cell>
          <cell r="AB275" t="str">
            <v>SIN</v>
          </cell>
          <cell r="AC275">
            <v>21</v>
          </cell>
          <cell r="AD275" t="str">
            <v>Refer to Terms and Surcharges</v>
          </cell>
        </row>
        <row r="276">
          <cell r="B276" t="str">
            <v>Penang</v>
          </cell>
          <cell r="C276" t="str">
            <v>Malaysia</v>
          </cell>
          <cell r="D276" t="str">
            <v>USD</v>
          </cell>
          <cell r="E276">
            <v>92</v>
          </cell>
          <cell r="F276">
            <v>92</v>
          </cell>
          <cell r="G276">
            <v>92</v>
          </cell>
          <cell r="H276" t="str">
            <v>SIN</v>
          </cell>
          <cell r="I276">
            <v>25</v>
          </cell>
          <cell r="J276">
            <v>92</v>
          </cell>
          <cell r="K276">
            <v>92</v>
          </cell>
          <cell r="L276">
            <v>92</v>
          </cell>
          <cell r="M276" t="str">
            <v>SIN</v>
          </cell>
          <cell r="N276">
            <v>24</v>
          </cell>
          <cell r="O276">
            <v>92</v>
          </cell>
          <cell r="P276">
            <v>92</v>
          </cell>
          <cell r="Q276">
            <v>92</v>
          </cell>
          <cell r="R276" t="str">
            <v>SIN</v>
          </cell>
          <cell r="S276">
            <v>22</v>
          </cell>
          <cell r="T276">
            <v>113</v>
          </cell>
          <cell r="U276">
            <v>113</v>
          </cell>
          <cell r="V276">
            <v>113</v>
          </cell>
          <cell r="W276" t="str">
            <v>SIN</v>
          </cell>
          <cell r="X276">
            <v>22</v>
          </cell>
          <cell r="Y276">
            <v>113</v>
          </cell>
          <cell r="Z276">
            <v>113</v>
          </cell>
          <cell r="AA276">
            <v>113</v>
          </cell>
          <cell r="AB276" t="str">
            <v>SIN</v>
          </cell>
          <cell r="AC276">
            <v>22</v>
          </cell>
          <cell r="AD276" t="str">
            <v>Refer to Terms and Surcharges</v>
          </cell>
        </row>
        <row r="277">
          <cell r="B277" t="str">
            <v>Port Kelang</v>
          </cell>
          <cell r="C277" t="str">
            <v>Malaysia</v>
          </cell>
          <cell r="D277" t="str">
            <v>USD</v>
          </cell>
          <cell r="E277">
            <v>77</v>
          </cell>
          <cell r="F277">
            <v>77</v>
          </cell>
          <cell r="G277">
            <v>77</v>
          </cell>
          <cell r="H277" t="str">
            <v>SIN</v>
          </cell>
          <cell r="I277">
            <v>24</v>
          </cell>
          <cell r="J277">
            <v>77</v>
          </cell>
          <cell r="K277">
            <v>77</v>
          </cell>
          <cell r="L277">
            <v>77</v>
          </cell>
          <cell r="M277" t="str">
            <v>SIN</v>
          </cell>
          <cell r="N277">
            <v>23</v>
          </cell>
          <cell r="O277">
            <v>77</v>
          </cell>
          <cell r="P277">
            <v>77</v>
          </cell>
          <cell r="Q277">
            <v>77</v>
          </cell>
          <cell r="R277" t="str">
            <v>SIN</v>
          </cell>
          <cell r="S277">
            <v>21</v>
          </cell>
          <cell r="T277">
            <v>96</v>
          </cell>
          <cell r="U277">
            <v>96</v>
          </cell>
          <cell r="V277">
            <v>96</v>
          </cell>
          <cell r="W277" t="str">
            <v>SIN</v>
          </cell>
          <cell r="X277">
            <v>21</v>
          </cell>
          <cell r="Y277">
            <v>96</v>
          </cell>
          <cell r="Z277">
            <v>96</v>
          </cell>
          <cell r="AA277">
            <v>96</v>
          </cell>
          <cell r="AB277" t="str">
            <v>SIN</v>
          </cell>
          <cell r="AC277">
            <v>21</v>
          </cell>
          <cell r="AD277" t="str">
            <v>Refer to Terms and Surcharges</v>
          </cell>
        </row>
        <row r="278">
          <cell r="B278" t="str">
            <v>Sibu</v>
          </cell>
          <cell r="C278" t="str">
            <v>Malaysia</v>
          </cell>
          <cell r="D278" t="str">
            <v>USD</v>
          </cell>
          <cell r="E278">
            <v>135</v>
          </cell>
          <cell r="F278">
            <v>135</v>
          </cell>
          <cell r="G278">
            <v>135</v>
          </cell>
          <cell r="H278" t="str">
            <v>SIN</v>
          </cell>
          <cell r="I278">
            <v>29</v>
          </cell>
          <cell r="J278">
            <v>135</v>
          </cell>
          <cell r="K278">
            <v>135</v>
          </cell>
          <cell r="L278">
            <v>135</v>
          </cell>
          <cell r="M278" t="str">
            <v>SIN</v>
          </cell>
          <cell r="N278">
            <v>28</v>
          </cell>
          <cell r="O278">
            <v>135</v>
          </cell>
          <cell r="P278">
            <v>135</v>
          </cell>
          <cell r="Q278">
            <v>135</v>
          </cell>
          <cell r="R278" t="str">
            <v>SIN</v>
          </cell>
          <cell r="S278">
            <v>26</v>
          </cell>
          <cell r="T278">
            <v>145</v>
          </cell>
          <cell r="U278">
            <v>145</v>
          </cell>
          <cell r="V278">
            <v>145</v>
          </cell>
          <cell r="W278" t="str">
            <v>SIN</v>
          </cell>
          <cell r="X278">
            <v>26</v>
          </cell>
          <cell r="Y278">
            <v>145</v>
          </cell>
          <cell r="Z278">
            <v>145</v>
          </cell>
          <cell r="AA278">
            <v>145</v>
          </cell>
          <cell r="AB278" t="str">
            <v>SIN</v>
          </cell>
          <cell r="AC278">
            <v>26</v>
          </cell>
          <cell r="AD278" t="str">
            <v>Refer to Terms and Surcharges</v>
          </cell>
        </row>
        <row r="279">
          <cell r="B279" t="str">
            <v>Tawau</v>
          </cell>
          <cell r="C279" t="str">
            <v>Malaysia</v>
          </cell>
          <cell r="D279" t="str">
            <v>USD</v>
          </cell>
          <cell r="E279">
            <v>237</v>
          </cell>
          <cell r="F279">
            <v>237</v>
          </cell>
          <cell r="G279">
            <v>439</v>
          </cell>
          <cell r="H279" t="str">
            <v>SIN</v>
          </cell>
          <cell r="I279">
            <v>36</v>
          </cell>
          <cell r="J279">
            <v>237</v>
          </cell>
          <cell r="K279">
            <v>237</v>
          </cell>
          <cell r="L279">
            <v>439</v>
          </cell>
          <cell r="M279" t="str">
            <v>SIN</v>
          </cell>
          <cell r="N279">
            <v>35</v>
          </cell>
          <cell r="O279">
            <v>237</v>
          </cell>
          <cell r="P279">
            <v>237</v>
          </cell>
          <cell r="Q279">
            <v>439</v>
          </cell>
          <cell r="R279" t="str">
            <v>SIN</v>
          </cell>
          <cell r="S279">
            <v>33</v>
          </cell>
          <cell r="T279">
            <v>247</v>
          </cell>
          <cell r="U279">
            <v>247</v>
          </cell>
          <cell r="V279">
            <v>449</v>
          </cell>
          <cell r="W279" t="str">
            <v>SIN</v>
          </cell>
          <cell r="X279">
            <v>33</v>
          </cell>
          <cell r="Y279">
            <v>247</v>
          </cell>
          <cell r="Z279">
            <v>247</v>
          </cell>
          <cell r="AA279">
            <v>449</v>
          </cell>
          <cell r="AB279" t="str">
            <v>SIN</v>
          </cell>
          <cell r="AC279">
            <v>33</v>
          </cell>
          <cell r="AD279" t="str">
            <v>Refer to Terms and Surcharges</v>
          </cell>
        </row>
        <row r="280">
          <cell r="B280" t="str">
            <v>Male</v>
          </cell>
          <cell r="C280" t="str">
            <v>Maldives</v>
          </cell>
          <cell r="D280" t="str">
            <v>USD</v>
          </cell>
          <cell r="E280" t="str">
            <v>ON APP</v>
          </cell>
          <cell r="F280" t="str">
            <v xml:space="preserve">ON APP </v>
          </cell>
          <cell r="G280" t="str">
            <v xml:space="preserve">ON APP </v>
          </cell>
          <cell r="H280" t="str">
            <v xml:space="preserve">ON APP </v>
          </cell>
          <cell r="I280" t="str">
            <v xml:space="preserve">ON APP </v>
          </cell>
          <cell r="J280" t="str">
            <v>ON APP</v>
          </cell>
          <cell r="K280" t="str">
            <v xml:space="preserve">ON APP </v>
          </cell>
          <cell r="L280" t="str">
            <v xml:space="preserve">ON APP </v>
          </cell>
          <cell r="M280" t="str">
            <v xml:space="preserve">ON APP </v>
          </cell>
          <cell r="N280" t="str">
            <v xml:space="preserve">ON APP </v>
          </cell>
          <cell r="O280" t="str">
            <v>ON APP</v>
          </cell>
          <cell r="P280" t="str">
            <v xml:space="preserve">ON APP </v>
          </cell>
          <cell r="Q280" t="str">
            <v xml:space="preserve">ON APP </v>
          </cell>
          <cell r="R280" t="str">
            <v xml:space="preserve">ON APP </v>
          </cell>
          <cell r="S280" t="str">
            <v xml:space="preserve">ON APP </v>
          </cell>
          <cell r="T280" t="str">
            <v xml:space="preserve">ON APP </v>
          </cell>
          <cell r="U280" t="str">
            <v xml:space="preserve">ON APP </v>
          </cell>
          <cell r="V280" t="str">
            <v xml:space="preserve">ON APP </v>
          </cell>
          <cell r="W280" t="str">
            <v xml:space="preserve">ON APP </v>
          </cell>
          <cell r="X280" t="str">
            <v xml:space="preserve">ON APP </v>
          </cell>
          <cell r="Y280" t="str">
            <v xml:space="preserve">ON APP </v>
          </cell>
          <cell r="Z280" t="str">
            <v xml:space="preserve">ON APP </v>
          </cell>
          <cell r="AA280" t="str">
            <v xml:space="preserve">ON APP </v>
          </cell>
          <cell r="AB280" t="str">
            <v xml:space="preserve">ON APP </v>
          </cell>
          <cell r="AC280" t="str">
            <v xml:space="preserve">ON APP </v>
          </cell>
          <cell r="AD280" t="str">
            <v>Refer to Terms and Surcharges</v>
          </cell>
        </row>
        <row r="281">
          <cell r="B281" t="str">
            <v>La Valetta</v>
          </cell>
          <cell r="C281" t="str">
            <v>Malta</v>
          </cell>
          <cell r="D281" t="str">
            <v>USD</v>
          </cell>
          <cell r="E281">
            <v>459</v>
          </cell>
          <cell r="F281">
            <v>459</v>
          </cell>
          <cell r="G281">
            <v>459</v>
          </cell>
          <cell r="H281" t="str">
            <v>SIN/RTM</v>
          </cell>
          <cell r="I281">
            <v>82</v>
          </cell>
          <cell r="J281">
            <v>459</v>
          </cell>
          <cell r="K281">
            <v>459</v>
          </cell>
          <cell r="L281">
            <v>459</v>
          </cell>
          <cell r="M281" t="str">
            <v>SIN/RTM</v>
          </cell>
          <cell r="N281">
            <v>81</v>
          </cell>
          <cell r="O281">
            <v>459</v>
          </cell>
          <cell r="P281">
            <v>459</v>
          </cell>
          <cell r="Q281">
            <v>459</v>
          </cell>
          <cell r="R281" t="str">
            <v>SIN/RTM</v>
          </cell>
          <cell r="S281">
            <v>79</v>
          </cell>
          <cell r="T281">
            <v>514</v>
          </cell>
          <cell r="U281">
            <v>514</v>
          </cell>
          <cell r="V281">
            <v>514</v>
          </cell>
          <cell r="W281" t="str">
            <v>SIN/RTM</v>
          </cell>
          <cell r="X281">
            <v>83</v>
          </cell>
          <cell r="Y281" t="str">
            <v>ON APP</v>
          </cell>
          <cell r="Z281" t="str">
            <v>ON APP</v>
          </cell>
          <cell r="AA281" t="str">
            <v>ON APP</v>
          </cell>
          <cell r="AB281" t="str">
            <v>ON APP</v>
          </cell>
          <cell r="AC281" t="str">
            <v>ON APP</v>
          </cell>
          <cell r="AD281" t="str">
            <v>Refer to Terms and Surcharges</v>
          </cell>
        </row>
        <row r="282">
          <cell r="B282" t="str">
            <v>Port Louis</v>
          </cell>
          <cell r="C282" t="str">
            <v>Mauritius</v>
          </cell>
          <cell r="D282" t="str">
            <v>USD</v>
          </cell>
          <cell r="E282">
            <v>307</v>
          </cell>
          <cell r="F282">
            <v>307</v>
          </cell>
          <cell r="G282">
            <v>307</v>
          </cell>
          <cell r="H282" t="str">
            <v>SIN</v>
          </cell>
          <cell r="I282">
            <v>36</v>
          </cell>
          <cell r="J282">
            <v>307</v>
          </cell>
          <cell r="K282">
            <v>307</v>
          </cell>
          <cell r="L282">
            <v>307</v>
          </cell>
          <cell r="M282" t="str">
            <v>SIN</v>
          </cell>
          <cell r="N282">
            <v>35</v>
          </cell>
          <cell r="O282">
            <v>307</v>
          </cell>
          <cell r="P282">
            <v>307</v>
          </cell>
          <cell r="Q282">
            <v>307</v>
          </cell>
          <cell r="R282" t="str">
            <v>SIN</v>
          </cell>
          <cell r="S282">
            <v>33</v>
          </cell>
          <cell r="T282">
            <v>317</v>
          </cell>
          <cell r="U282">
            <v>317</v>
          </cell>
          <cell r="V282">
            <v>317</v>
          </cell>
          <cell r="W282" t="str">
            <v>SIN</v>
          </cell>
          <cell r="X282">
            <v>33</v>
          </cell>
          <cell r="Y282">
            <v>317</v>
          </cell>
          <cell r="Z282">
            <v>317</v>
          </cell>
          <cell r="AA282">
            <v>317</v>
          </cell>
          <cell r="AB282" t="str">
            <v>SIN</v>
          </cell>
          <cell r="AC282">
            <v>33</v>
          </cell>
          <cell r="AD282" t="str">
            <v>Refer to Terms and Surcharges</v>
          </cell>
        </row>
        <row r="283">
          <cell r="B283" t="str">
            <v>Aguascalientes</v>
          </cell>
          <cell r="C283" t="str">
            <v>Mexico</v>
          </cell>
          <cell r="D283" t="str">
            <v>USD</v>
          </cell>
          <cell r="E283">
            <v>415</v>
          </cell>
          <cell r="F283">
            <v>415</v>
          </cell>
          <cell r="G283">
            <v>415</v>
          </cell>
          <cell r="H283" t="str">
            <v>BUS/ZLO</v>
          </cell>
          <cell r="I283">
            <v>43</v>
          </cell>
          <cell r="J283">
            <v>415</v>
          </cell>
          <cell r="K283">
            <v>415</v>
          </cell>
          <cell r="L283">
            <v>415</v>
          </cell>
          <cell r="M283" t="str">
            <v>BUS/ZLO</v>
          </cell>
          <cell r="N283">
            <v>46</v>
          </cell>
          <cell r="O283">
            <v>415</v>
          </cell>
          <cell r="P283">
            <v>415</v>
          </cell>
          <cell r="Q283">
            <v>415</v>
          </cell>
          <cell r="R283" t="str">
            <v>BUS/MZN</v>
          </cell>
          <cell r="S283">
            <v>41</v>
          </cell>
          <cell r="T283">
            <v>460</v>
          </cell>
          <cell r="U283">
            <v>460</v>
          </cell>
          <cell r="V283">
            <v>460</v>
          </cell>
          <cell r="W283" t="str">
            <v>MEL/BUS/MZN</v>
          </cell>
          <cell r="X283">
            <v>51</v>
          </cell>
          <cell r="Y283">
            <v>565</v>
          </cell>
          <cell r="Z283">
            <v>565</v>
          </cell>
          <cell r="AA283">
            <v>565</v>
          </cell>
          <cell r="AB283" t="str">
            <v>SIN/BUS/MZN</v>
          </cell>
          <cell r="AC283">
            <v>52</v>
          </cell>
          <cell r="AD283" t="str">
            <v>Refer to Terms and Surcharges</v>
          </cell>
        </row>
        <row r="284">
          <cell r="B284" t="str">
            <v>Altamira</v>
          </cell>
          <cell r="C284" t="str">
            <v>Mexico</v>
          </cell>
          <cell r="D284" t="str">
            <v>USD</v>
          </cell>
          <cell r="E284" t="str">
            <v>ON APP</v>
          </cell>
          <cell r="F284" t="str">
            <v>ON APP</v>
          </cell>
          <cell r="G284" t="str">
            <v>ON APP</v>
          </cell>
          <cell r="H284" t="str">
            <v>ON APP</v>
          </cell>
          <cell r="I284" t="str">
            <v>ON APP</v>
          </cell>
          <cell r="J284" t="str">
            <v>ON APP</v>
          </cell>
          <cell r="K284" t="str">
            <v>ON APP</v>
          </cell>
          <cell r="L284" t="str">
            <v>ON APP</v>
          </cell>
          <cell r="M284" t="str">
            <v>ON APP</v>
          </cell>
          <cell r="N284" t="str">
            <v>ON APP</v>
          </cell>
          <cell r="O284" t="str">
            <v>ON APP</v>
          </cell>
          <cell r="P284" t="str">
            <v>ON APP</v>
          </cell>
          <cell r="Q284" t="str">
            <v>ON APP</v>
          </cell>
          <cell r="R284" t="str">
            <v>ON APP</v>
          </cell>
          <cell r="S284" t="str">
            <v>ON APP</v>
          </cell>
          <cell r="T284" t="str">
            <v>ON APP</v>
          </cell>
          <cell r="U284" t="str">
            <v>ON APP</v>
          </cell>
          <cell r="V284" t="str">
            <v>ON APP</v>
          </cell>
          <cell r="W284" t="str">
            <v>ON APP</v>
          </cell>
          <cell r="X284" t="str">
            <v>ON APP</v>
          </cell>
          <cell r="Y284" t="str">
            <v>ON APP</v>
          </cell>
          <cell r="Z284" t="str">
            <v>ON APP</v>
          </cell>
          <cell r="AA284" t="str">
            <v>ON APP</v>
          </cell>
          <cell r="AB284" t="str">
            <v>ON APP</v>
          </cell>
          <cell r="AC284" t="str">
            <v>ON APP</v>
          </cell>
          <cell r="AD284" t="str">
            <v>Refer to Terms and Surcharges</v>
          </cell>
        </row>
        <row r="285">
          <cell r="B285" t="str">
            <v>Celaya</v>
          </cell>
          <cell r="C285" t="str">
            <v>Mexico</v>
          </cell>
          <cell r="D285" t="str">
            <v>USD</v>
          </cell>
          <cell r="E285">
            <v>410</v>
          </cell>
          <cell r="F285">
            <v>410</v>
          </cell>
          <cell r="G285">
            <v>410</v>
          </cell>
          <cell r="H285" t="str">
            <v>BUS/ZLO</v>
          </cell>
          <cell r="I285">
            <v>51</v>
          </cell>
          <cell r="J285">
            <v>410</v>
          </cell>
          <cell r="K285">
            <v>410</v>
          </cell>
          <cell r="L285">
            <v>410</v>
          </cell>
          <cell r="M285" t="str">
            <v>BUS/ZLO</v>
          </cell>
          <cell r="N285">
            <v>55</v>
          </cell>
          <cell r="O285">
            <v>410</v>
          </cell>
          <cell r="P285">
            <v>410</v>
          </cell>
          <cell r="Q285">
            <v>410</v>
          </cell>
          <cell r="R285" t="str">
            <v>BUS/ZLO</v>
          </cell>
          <cell r="S285">
            <v>49</v>
          </cell>
          <cell r="T285">
            <v>455</v>
          </cell>
          <cell r="U285">
            <v>455</v>
          </cell>
          <cell r="V285">
            <v>455</v>
          </cell>
          <cell r="W285" t="str">
            <v>MEL/BUS</v>
          </cell>
          <cell r="X285">
            <v>53</v>
          </cell>
          <cell r="Y285">
            <v>530</v>
          </cell>
          <cell r="Z285">
            <v>530</v>
          </cell>
          <cell r="AA285">
            <v>530</v>
          </cell>
          <cell r="AB285" t="str">
            <v>SIN/BUS/MZN</v>
          </cell>
          <cell r="AC285">
            <v>55</v>
          </cell>
          <cell r="AD285" t="str">
            <v>Refer to Terms and Surcharges</v>
          </cell>
        </row>
        <row r="286">
          <cell r="B286" t="str">
            <v>Guadalajara</v>
          </cell>
          <cell r="C286" t="str">
            <v>Mexico</v>
          </cell>
          <cell r="D286" t="str">
            <v>USD</v>
          </cell>
          <cell r="E286">
            <v>380</v>
          </cell>
          <cell r="F286">
            <v>380</v>
          </cell>
          <cell r="G286">
            <v>760</v>
          </cell>
          <cell r="H286" t="str">
            <v>BUS/ZLO</v>
          </cell>
          <cell r="I286">
            <v>42</v>
          </cell>
          <cell r="J286">
            <v>380</v>
          </cell>
          <cell r="K286">
            <v>380</v>
          </cell>
          <cell r="L286">
            <v>760</v>
          </cell>
          <cell r="M286" t="str">
            <v>BUS/ZLO</v>
          </cell>
          <cell r="N286">
            <v>45</v>
          </cell>
          <cell r="O286">
            <v>380</v>
          </cell>
          <cell r="P286">
            <v>380</v>
          </cell>
          <cell r="Q286">
            <v>760</v>
          </cell>
          <cell r="R286" t="str">
            <v>BUS/ZLO</v>
          </cell>
          <cell r="S286">
            <v>40</v>
          </cell>
          <cell r="T286">
            <v>425</v>
          </cell>
          <cell r="U286">
            <v>425</v>
          </cell>
          <cell r="V286">
            <v>805</v>
          </cell>
          <cell r="W286" t="str">
            <v>MEL/BUS</v>
          </cell>
          <cell r="X286">
            <v>45</v>
          </cell>
          <cell r="Y286">
            <v>525</v>
          </cell>
          <cell r="Z286">
            <v>525</v>
          </cell>
          <cell r="AA286">
            <v>1050</v>
          </cell>
          <cell r="AB286" t="str">
            <v>SIN/BUS/MZN</v>
          </cell>
          <cell r="AC286">
            <v>48</v>
          </cell>
          <cell r="AD286" t="str">
            <v>Refer to Terms and Surcharges</v>
          </cell>
        </row>
        <row r="287">
          <cell r="B287" t="str">
            <v>Iraquato</v>
          </cell>
          <cell r="C287" t="str">
            <v>Mexico</v>
          </cell>
          <cell r="D287" t="str">
            <v>USD</v>
          </cell>
          <cell r="E287">
            <v>415</v>
          </cell>
          <cell r="F287">
            <v>415</v>
          </cell>
          <cell r="G287">
            <v>415</v>
          </cell>
          <cell r="H287" t="str">
            <v>BUS/ZLO</v>
          </cell>
          <cell r="I287">
            <v>51</v>
          </cell>
          <cell r="J287">
            <v>415</v>
          </cell>
          <cell r="K287">
            <v>415</v>
          </cell>
          <cell r="L287">
            <v>415</v>
          </cell>
          <cell r="M287" t="str">
            <v>BUS/ZLO</v>
          </cell>
          <cell r="N287">
            <v>55</v>
          </cell>
          <cell r="O287">
            <v>415</v>
          </cell>
          <cell r="P287">
            <v>415</v>
          </cell>
          <cell r="Q287">
            <v>415</v>
          </cell>
          <cell r="R287" t="str">
            <v>BUS/ZLO</v>
          </cell>
          <cell r="S287">
            <v>49</v>
          </cell>
          <cell r="T287">
            <v>460</v>
          </cell>
          <cell r="U287">
            <v>460</v>
          </cell>
          <cell r="V287">
            <v>460</v>
          </cell>
          <cell r="W287" t="str">
            <v>MEL/BUS</v>
          </cell>
          <cell r="X287">
            <v>59</v>
          </cell>
          <cell r="Y287" t="str">
            <v>ON APP</v>
          </cell>
          <cell r="Z287" t="str">
            <v>ON APP</v>
          </cell>
          <cell r="AA287" t="str">
            <v>ON APP</v>
          </cell>
          <cell r="AB287" t="str">
            <v>ON APP</v>
          </cell>
          <cell r="AC287" t="str">
            <v>ON APP</v>
          </cell>
          <cell r="AD287" t="str">
            <v>Refer to Terms and Surcharges</v>
          </cell>
        </row>
        <row r="288">
          <cell r="B288" t="str">
            <v>Leon</v>
          </cell>
          <cell r="C288" t="str">
            <v>Mexico</v>
          </cell>
          <cell r="D288" t="str">
            <v>USD</v>
          </cell>
          <cell r="E288">
            <v>380</v>
          </cell>
          <cell r="F288">
            <v>380</v>
          </cell>
          <cell r="G288">
            <v>380</v>
          </cell>
          <cell r="H288" t="str">
            <v>BUS/ZLO</v>
          </cell>
          <cell r="I288">
            <v>51</v>
          </cell>
          <cell r="J288">
            <v>380</v>
          </cell>
          <cell r="K288">
            <v>380</v>
          </cell>
          <cell r="L288">
            <v>380</v>
          </cell>
          <cell r="M288" t="str">
            <v>BUS/ZLO</v>
          </cell>
          <cell r="N288">
            <v>55</v>
          </cell>
          <cell r="O288">
            <v>380</v>
          </cell>
          <cell r="P288">
            <v>380</v>
          </cell>
          <cell r="Q288">
            <v>380</v>
          </cell>
          <cell r="R288" t="str">
            <v>BUS/ZLO</v>
          </cell>
          <cell r="S288">
            <v>49</v>
          </cell>
          <cell r="T288">
            <v>425</v>
          </cell>
          <cell r="U288">
            <v>425</v>
          </cell>
          <cell r="V288">
            <v>425</v>
          </cell>
          <cell r="W288" t="str">
            <v>MEL/BUS</v>
          </cell>
          <cell r="X288">
            <v>55</v>
          </cell>
          <cell r="Y288" t="str">
            <v>ON APP</v>
          </cell>
          <cell r="Z288" t="str">
            <v>ON APP</v>
          </cell>
          <cell r="AA288" t="str">
            <v>ON APP</v>
          </cell>
          <cell r="AB288" t="str">
            <v>ON APP</v>
          </cell>
          <cell r="AC288" t="str">
            <v>ON APP</v>
          </cell>
          <cell r="AD288" t="str">
            <v>Refer to Terms and Surcharges</v>
          </cell>
        </row>
        <row r="289">
          <cell r="B289" t="str">
            <v>Manzanillo</v>
          </cell>
          <cell r="C289" t="str">
            <v>Mexico</v>
          </cell>
          <cell r="D289" t="str">
            <v>USD</v>
          </cell>
          <cell r="E289">
            <v>250</v>
          </cell>
          <cell r="F289">
            <v>250</v>
          </cell>
          <cell r="G289">
            <v>500</v>
          </cell>
          <cell r="H289" t="str">
            <v>BUS/ZLO</v>
          </cell>
          <cell r="I289">
            <v>37</v>
          </cell>
          <cell r="J289">
            <v>250</v>
          </cell>
          <cell r="K289">
            <v>250</v>
          </cell>
          <cell r="L289">
            <v>500</v>
          </cell>
          <cell r="M289" t="str">
            <v>BUS/ZLO</v>
          </cell>
          <cell r="N289">
            <v>40</v>
          </cell>
          <cell r="O289">
            <v>250</v>
          </cell>
          <cell r="P289">
            <v>250</v>
          </cell>
          <cell r="Q289">
            <v>500</v>
          </cell>
          <cell r="R289" t="str">
            <v>BUS/ZLO</v>
          </cell>
          <cell r="S289">
            <v>35</v>
          </cell>
          <cell r="T289">
            <v>295</v>
          </cell>
          <cell r="U289">
            <v>295</v>
          </cell>
          <cell r="V289">
            <v>545</v>
          </cell>
          <cell r="W289" t="str">
            <v>MEL/BUS</v>
          </cell>
          <cell r="X289">
            <v>45</v>
          </cell>
          <cell r="Y289">
            <v>400</v>
          </cell>
          <cell r="Z289">
            <v>400</v>
          </cell>
          <cell r="AA289">
            <v>800</v>
          </cell>
          <cell r="AB289" t="str">
            <v>SIN/BUS</v>
          </cell>
          <cell r="AC289">
            <v>40</v>
          </cell>
          <cell r="AD289" t="str">
            <v>Refer to Terms and Surcharges</v>
          </cell>
        </row>
        <row r="290">
          <cell r="B290" t="str">
            <v>Mexico City</v>
          </cell>
          <cell r="C290" t="str">
            <v>Mexico</v>
          </cell>
          <cell r="D290" t="str">
            <v>USD</v>
          </cell>
          <cell r="E290">
            <v>385</v>
          </cell>
          <cell r="F290">
            <v>385</v>
          </cell>
          <cell r="G290">
            <v>385</v>
          </cell>
          <cell r="H290" t="str">
            <v>BUS/ZLO</v>
          </cell>
          <cell r="I290">
            <v>40</v>
          </cell>
          <cell r="J290">
            <v>385</v>
          </cell>
          <cell r="K290">
            <v>385</v>
          </cell>
          <cell r="L290">
            <v>385</v>
          </cell>
          <cell r="M290" t="str">
            <v>BUS/ZLO</v>
          </cell>
          <cell r="N290">
            <v>43</v>
          </cell>
          <cell r="O290">
            <v>385</v>
          </cell>
          <cell r="P290">
            <v>385</v>
          </cell>
          <cell r="Q290">
            <v>385</v>
          </cell>
          <cell r="R290" t="str">
            <v>BUS/ZLO</v>
          </cell>
          <cell r="S290">
            <v>38</v>
          </cell>
          <cell r="T290">
            <v>430</v>
          </cell>
          <cell r="U290">
            <v>430</v>
          </cell>
          <cell r="V290">
            <v>430</v>
          </cell>
          <cell r="W290" t="str">
            <v>MEL/BUS</v>
          </cell>
          <cell r="X290">
            <v>48</v>
          </cell>
          <cell r="Y290">
            <v>530</v>
          </cell>
          <cell r="Z290">
            <v>530</v>
          </cell>
          <cell r="AA290">
            <v>530</v>
          </cell>
          <cell r="AB290" t="str">
            <v>SIN/BUS</v>
          </cell>
          <cell r="AC290">
            <v>43</v>
          </cell>
          <cell r="AD290" t="str">
            <v>Refer to Terms and Surcharges</v>
          </cell>
        </row>
        <row r="291">
          <cell r="B291" t="str">
            <v>Monterrey</v>
          </cell>
          <cell r="C291" t="str">
            <v>Mexico</v>
          </cell>
          <cell r="D291" t="str">
            <v>USD</v>
          </cell>
          <cell r="E291">
            <v>400</v>
          </cell>
          <cell r="F291">
            <v>400</v>
          </cell>
          <cell r="G291">
            <v>400</v>
          </cell>
          <cell r="H291" t="str">
            <v>BUS/ZLO</v>
          </cell>
          <cell r="I291">
            <v>48</v>
          </cell>
          <cell r="J291">
            <v>400</v>
          </cell>
          <cell r="K291">
            <v>400</v>
          </cell>
          <cell r="L291">
            <v>400</v>
          </cell>
          <cell r="M291" t="str">
            <v>BUS/ZLO</v>
          </cell>
          <cell r="N291">
            <v>51</v>
          </cell>
          <cell r="O291">
            <v>400</v>
          </cell>
          <cell r="P291">
            <v>400</v>
          </cell>
          <cell r="Q291">
            <v>400</v>
          </cell>
          <cell r="R291" t="str">
            <v>BUS/ZLO</v>
          </cell>
          <cell r="S291">
            <v>46</v>
          </cell>
          <cell r="T291">
            <v>445</v>
          </cell>
          <cell r="U291">
            <v>445</v>
          </cell>
          <cell r="V291">
            <v>445</v>
          </cell>
          <cell r="W291" t="str">
            <v>MEL/BUS</v>
          </cell>
          <cell r="X291">
            <v>55</v>
          </cell>
          <cell r="Y291" t="str">
            <v>ON APP</v>
          </cell>
          <cell r="Z291" t="str">
            <v>ON APP</v>
          </cell>
          <cell r="AA291" t="str">
            <v>ON APP</v>
          </cell>
          <cell r="AB291" t="str">
            <v>ON APP</v>
          </cell>
          <cell r="AC291" t="str">
            <v>ON APP</v>
          </cell>
          <cell r="AD291" t="str">
            <v>Refer to Terms and Surcharges</v>
          </cell>
        </row>
        <row r="292">
          <cell r="B292" t="str">
            <v>Nuevo Laredo</v>
          </cell>
          <cell r="C292" t="str">
            <v>Mexico</v>
          </cell>
          <cell r="D292" t="str">
            <v>USD</v>
          </cell>
          <cell r="E292">
            <v>420</v>
          </cell>
          <cell r="F292">
            <v>420</v>
          </cell>
          <cell r="G292">
            <v>420</v>
          </cell>
          <cell r="H292" t="str">
            <v>BUS/ZLO</v>
          </cell>
          <cell r="I292">
            <v>48</v>
          </cell>
          <cell r="J292">
            <v>420</v>
          </cell>
          <cell r="K292">
            <v>420</v>
          </cell>
          <cell r="L292">
            <v>420</v>
          </cell>
          <cell r="M292" t="str">
            <v>BUS/ZLO</v>
          </cell>
          <cell r="N292">
            <v>51</v>
          </cell>
          <cell r="O292">
            <v>420</v>
          </cell>
          <cell r="P292">
            <v>420</v>
          </cell>
          <cell r="Q292">
            <v>420</v>
          </cell>
          <cell r="R292" t="str">
            <v>BUS/ZLO</v>
          </cell>
          <cell r="S292">
            <v>46</v>
          </cell>
          <cell r="T292">
            <v>465</v>
          </cell>
          <cell r="U292">
            <v>465</v>
          </cell>
          <cell r="V292">
            <v>465</v>
          </cell>
          <cell r="W292" t="str">
            <v>MEL/BUS</v>
          </cell>
          <cell r="X292">
            <v>55</v>
          </cell>
          <cell r="Y292" t="str">
            <v>ON APP</v>
          </cell>
          <cell r="Z292" t="str">
            <v>ON APP</v>
          </cell>
          <cell r="AA292" t="str">
            <v>ON APP</v>
          </cell>
          <cell r="AB292" t="str">
            <v>ON APP</v>
          </cell>
          <cell r="AC292" t="str">
            <v>ON APP</v>
          </cell>
          <cell r="AD292" t="str">
            <v>Refer to Terms and Surcharges</v>
          </cell>
        </row>
        <row r="293">
          <cell r="B293" t="str">
            <v xml:space="preserve">Puebla </v>
          </cell>
          <cell r="C293" t="str">
            <v>Mexico</v>
          </cell>
          <cell r="D293" t="str">
            <v>USD</v>
          </cell>
          <cell r="E293">
            <v>415</v>
          </cell>
          <cell r="F293">
            <v>415</v>
          </cell>
          <cell r="G293">
            <v>415</v>
          </cell>
          <cell r="H293" t="str">
            <v>BUS/ZLO</v>
          </cell>
          <cell r="I293">
            <v>51</v>
          </cell>
          <cell r="J293">
            <v>415</v>
          </cell>
          <cell r="K293">
            <v>415</v>
          </cell>
          <cell r="L293">
            <v>415</v>
          </cell>
          <cell r="M293" t="str">
            <v>BUS/ZLO</v>
          </cell>
          <cell r="N293">
            <v>55</v>
          </cell>
          <cell r="O293">
            <v>415</v>
          </cell>
          <cell r="P293">
            <v>415</v>
          </cell>
          <cell r="Q293">
            <v>415</v>
          </cell>
          <cell r="R293" t="str">
            <v>BUS/ZLO</v>
          </cell>
          <cell r="S293">
            <v>49</v>
          </cell>
          <cell r="T293">
            <v>460</v>
          </cell>
          <cell r="U293">
            <v>460</v>
          </cell>
          <cell r="V293">
            <v>460</v>
          </cell>
          <cell r="W293" t="str">
            <v>MEL/BUS</v>
          </cell>
          <cell r="X293">
            <v>55</v>
          </cell>
          <cell r="Y293" t="str">
            <v>ON APP</v>
          </cell>
          <cell r="Z293" t="str">
            <v>ON APP</v>
          </cell>
          <cell r="AA293" t="str">
            <v>ON APP</v>
          </cell>
          <cell r="AB293" t="str">
            <v>ON APP</v>
          </cell>
          <cell r="AC293" t="str">
            <v>ON APP</v>
          </cell>
          <cell r="AD293" t="str">
            <v>Refer to Terms and Surcharges</v>
          </cell>
        </row>
        <row r="294">
          <cell r="B294" t="str">
            <v>Queretaro</v>
          </cell>
          <cell r="C294" t="str">
            <v>Mexico</v>
          </cell>
          <cell r="D294" t="str">
            <v>USD</v>
          </cell>
          <cell r="E294">
            <v>415</v>
          </cell>
          <cell r="F294">
            <v>415</v>
          </cell>
          <cell r="G294">
            <v>415</v>
          </cell>
          <cell r="H294" t="str">
            <v>BUS/ZLO</v>
          </cell>
          <cell r="I294">
            <v>51</v>
          </cell>
          <cell r="J294">
            <v>415</v>
          </cell>
          <cell r="K294">
            <v>415</v>
          </cell>
          <cell r="L294">
            <v>415</v>
          </cell>
          <cell r="M294" t="str">
            <v>BUS/ZLO</v>
          </cell>
          <cell r="N294">
            <v>55</v>
          </cell>
          <cell r="O294">
            <v>415</v>
          </cell>
          <cell r="P294">
            <v>415</v>
          </cell>
          <cell r="Q294">
            <v>415</v>
          </cell>
          <cell r="R294" t="str">
            <v>BUS/ZLO</v>
          </cell>
          <cell r="S294">
            <v>49</v>
          </cell>
          <cell r="T294">
            <v>460</v>
          </cell>
          <cell r="U294">
            <v>460</v>
          </cell>
          <cell r="V294">
            <v>460</v>
          </cell>
          <cell r="W294" t="str">
            <v>MEL/BUS</v>
          </cell>
          <cell r="X294">
            <v>55</v>
          </cell>
          <cell r="Y294" t="str">
            <v>ON APP</v>
          </cell>
          <cell r="Z294" t="str">
            <v>ON APP</v>
          </cell>
          <cell r="AA294" t="str">
            <v>ON APP</v>
          </cell>
          <cell r="AB294" t="str">
            <v>ON APP</v>
          </cell>
          <cell r="AC294" t="str">
            <v>ON APP</v>
          </cell>
          <cell r="AD294" t="str">
            <v>Refer to Terms and Surcharges</v>
          </cell>
        </row>
        <row r="295">
          <cell r="B295" t="str">
            <v>Saltillo</v>
          </cell>
          <cell r="C295" t="str">
            <v>Mexico</v>
          </cell>
          <cell r="D295" t="str">
            <v>USD</v>
          </cell>
          <cell r="E295">
            <v>405</v>
          </cell>
          <cell r="F295">
            <v>405</v>
          </cell>
          <cell r="G295">
            <v>405</v>
          </cell>
          <cell r="H295" t="str">
            <v>BUS/ZLO</v>
          </cell>
          <cell r="I295">
            <v>51</v>
          </cell>
          <cell r="J295">
            <v>405</v>
          </cell>
          <cell r="K295">
            <v>405</v>
          </cell>
          <cell r="L295">
            <v>405</v>
          </cell>
          <cell r="M295" t="str">
            <v>BUS/ZLO</v>
          </cell>
          <cell r="N295">
            <v>55</v>
          </cell>
          <cell r="O295">
            <v>405</v>
          </cell>
          <cell r="P295">
            <v>405</v>
          </cell>
          <cell r="Q295">
            <v>405</v>
          </cell>
          <cell r="R295" t="str">
            <v>BUS/ZLO</v>
          </cell>
          <cell r="S295">
            <v>49</v>
          </cell>
          <cell r="T295">
            <v>450</v>
          </cell>
          <cell r="U295">
            <v>450</v>
          </cell>
          <cell r="V295">
            <v>450</v>
          </cell>
          <cell r="W295" t="str">
            <v>MEL/BUS</v>
          </cell>
          <cell r="X295">
            <v>55</v>
          </cell>
          <cell r="Y295" t="str">
            <v>ON APP</v>
          </cell>
          <cell r="Z295" t="str">
            <v>ON APP</v>
          </cell>
          <cell r="AA295" t="str">
            <v>ON APP</v>
          </cell>
          <cell r="AB295" t="str">
            <v>ON APP</v>
          </cell>
          <cell r="AC295" t="str">
            <v>ON APP</v>
          </cell>
          <cell r="AD295" t="str">
            <v>Refer to Terms and Surcharges</v>
          </cell>
        </row>
        <row r="296">
          <cell r="B296" t="str">
            <v>San Luis Potosi</v>
          </cell>
          <cell r="C296" t="str">
            <v>Mexico</v>
          </cell>
          <cell r="D296" t="str">
            <v>USD</v>
          </cell>
          <cell r="E296">
            <v>405</v>
          </cell>
          <cell r="F296">
            <v>405</v>
          </cell>
          <cell r="G296">
            <v>405</v>
          </cell>
          <cell r="H296" t="str">
            <v>BUS/ZLO</v>
          </cell>
          <cell r="I296">
            <v>51</v>
          </cell>
          <cell r="J296">
            <v>405</v>
          </cell>
          <cell r="K296">
            <v>405</v>
          </cell>
          <cell r="L296">
            <v>405</v>
          </cell>
          <cell r="M296" t="str">
            <v>BUS/ZLO</v>
          </cell>
          <cell r="N296">
            <v>55</v>
          </cell>
          <cell r="O296">
            <v>405</v>
          </cell>
          <cell r="P296">
            <v>405</v>
          </cell>
          <cell r="Q296">
            <v>405</v>
          </cell>
          <cell r="R296" t="str">
            <v>BUS/ZLO</v>
          </cell>
          <cell r="S296">
            <v>49</v>
          </cell>
          <cell r="T296">
            <v>450</v>
          </cell>
          <cell r="U296">
            <v>450</v>
          </cell>
          <cell r="V296">
            <v>450</v>
          </cell>
          <cell r="W296" t="str">
            <v>MEL/BUS</v>
          </cell>
          <cell r="X296">
            <v>55</v>
          </cell>
          <cell r="Y296" t="str">
            <v>ON APP</v>
          </cell>
          <cell r="Z296" t="str">
            <v>ON APP</v>
          </cell>
          <cell r="AA296" t="str">
            <v>ON APP</v>
          </cell>
          <cell r="AB296" t="str">
            <v>ON APP</v>
          </cell>
          <cell r="AC296" t="str">
            <v>ON APP</v>
          </cell>
          <cell r="AD296" t="str">
            <v>Refer to Terms and Surcharges</v>
          </cell>
        </row>
        <row r="297">
          <cell r="B297" t="str">
            <v>Toluca</v>
          </cell>
          <cell r="C297" t="str">
            <v>Mexico</v>
          </cell>
          <cell r="D297" t="str">
            <v>USD</v>
          </cell>
          <cell r="E297">
            <v>415</v>
          </cell>
          <cell r="F297">
            <v>415</v>
          </cell>
          <cell r="G297">
            <v>415</v>
          </cell>
          <cell r="H297" t="str">
            <v>BUS/ZLO</v>
          </cell>
          <cell r="I297">
            <v>51</v>
          </cell>
          <cell r="J297">
            <v>415</v>
          </cell>
          <cell r="K297">
            <v>415</v>
          </cell>
          <cell r="L297">
            <v>415</v>
          </cell>
          <cell r="M297" t="str">
            <v>BUS/ZLO</v>
          </cell>
          <cell r="N297">
            <v>55</v>
          </cell>
          <cell r="O297">
            <v>415</v>
          </cell>
          <cell r="P297">
            <v>415</v>
          </cell>
          <cell r="Q297">
            <v>415</v>
          </cell>
          <cell r="R297" t="str">
            <v>BUS/ZLO</v>
          </cell>
          <cell r="S297">
            <v>49</v>
          </cell>
          <cell r="T297">
            <v>460</v>
          </cell>
          <cell r="U297">
            <v>460</v>
          </cell>
          <cell r="V297">
            <v>460</v>
          </cell>
          <cell r="W297" t="str">
            <v>MEL/BUS</v>
          </cell>
          <cell r="X297">
            <v>55</v>
          </cell>
          <cell r="Y297" t="str">
            <v>ON APP</v>
          </cell>
          <cell r="Z297" t="str">
            <v>ON APP</v>
          </cell>
          <cell r="AA297" t="str">
            <v>ON APP</v>
          </cell>
          <cell r="AB297" t="str">
            <v>ON APP</v>
          </cell>
          <cell r="AC297" t="str">
            <v>ON APP</v>
          </cell>
          <cell r="AD297" t="str">
            <v>Refer to Terms and Surcharges</v>
          </cell>
        </row>
        <row r="298">
          <cell r="B298" t="str">
            <v>Vera Cruz</v>
          </cell>
          <cell r="C298" t="str">
            <v>Mexico</v>
          </cell>
          <cell r="D298" t="str">
            <v>USD</v>
          </cell>
          <cell r="E298">
            <v>415</v>
          </cell>
          <cell r="F298">
            <v>415</v>
          </cell>
          <cell r="G298">
            <v>415</v>
          </cell>
          <cell r="H298" t="str">
            <v>BUS/ZLO</v>
          </cell>
          <cell r="I298">
            <v>51</v>
          </cell>
          <cell r="J298">
            <v>415</v>
          </cell>
          <cell r="K298">
            <v>415</v>
          </cell>
          <cell r="L298">
            <v>415</v>
          </cell>
          <cell r="M298" t="str">
            <v>BUS/ZLO</v>
          </cell>
          <cell r="N298">
            <v>55</v>
          </cell>
          <cell r="O298">
            <v>415</v>
          </cell>
          <cell r="P298">
            <v>415</v>
          </cell>
          <cell r="Q298">
            <v>415</v>
          </cell>
          <cell r="R298" t="str">
            <v>BUS/ZLO</v>
          </cell>
          <cell r="S298">
            <v>49</v>
          </cell>
          <cell r="T298">
            <v>460</v>
          </cell>
          <cell r="U298">
            <v>460</v>
          </cell>
          <cell r="V298">
            <v>460</v>
          </cell>
          <cell r="W298" t="str">
            <v>MEL/BUS</v>
          </cell>
          <cell r="X298">
            <v>55</v>
          </cell>
          <cell r="Y298" t="str">
            <v>ON APP</v>
          </cell>
          <cell r="Z298" t="str">
            <v>ON APP</v>
          </cell>
          <cell r="AA298" t="str">
            <v>ON APP</v>
          </cell>
          <cell r="AB298" t="str">
            <v>ON APP</v>
          </cell>
          <cell r="AC298" t="str">
            <v>ON APP</v>
          </cell>
          <cell r="AD298" t="str">
            <v>Refer to Terms and Surcharges</v>
          </cell>
        </row>
        <row r="299">
          <cell r="B299" t="str">
            <v>Chuuk</v>
          </cell>
          <cell r="C299" t="str">
            <v>Micronesia</v>
          </cell>
          <cell r="D299" t="str">
            <v>USD</v>
          </cell>
          <cell r="E299">
            <v>530</v>
          </cell>
          <cell r="F299">
            <v>530</v>
          </cell>
          <cell r="G299">
            <v>1060</v>
          </cell>
          <cell r="H299" t="str">
            <v>BUS</v>
          </cell>
          <cell r="I299">
            <v>37</v>
          </cell>
          <cell r="J299">
            <v>530</v>
          </cell>
          <cell r="K299">
            <v>530</v>
          </cell>
          <cell r="L299">
            <v>1060</v>
          </cell>
          <cell r="M299" t="str">
            <v>BUS</v>
          </cell>
          <cell r="N299">
            <v>40</v>
          </cell>
          <cell r="O299">
            <v>530</v>
          </cell>
          <cell r="P299">
            <v>530</v>
          </cell>
          <cell r="Q299">
            <v>1060</v>
          </cell>
          <cell r="R299" t="str">
            <v>BUS</v>
          </cell>
          <cell r="S299">
            <v>35</v>
          </cell>
          <cell r="T299">
            <v>575</v>
          </cell>
          <cell r="U299">
            <v>575</v>
          </cell>
          <cell r="V299">
            <v>1105</v>
          </cell>
          <cell r="W299" t="str">
            <v>MEL/BUS</v>
          </cell>
          <cell r="X299">
            <v>45</v>
          </cell>
          <cell r="Y299" t="str">
            <v>ON APP</v>
          </cell>
          <cell r="Z299" t="str">
            <v>ON APP</v>
          </cell>
          <cell r="AA299" t="str">
            <v>ON APP</v>
          </cell>
          <cell r="AB299" t="str">
            <v>ON APP</v>
          </cell>
          <cell r="AC299" t="str">
            <v>ON APP</v>
          </cell>
          <cell r="AD299" t="str">
            <v>Refer to Terms and Surcharges</v>
          </cell>
        </row>
        <row r="300">
          <cell r="B300" t="str">
            <v>Guam</v>
          </cell>
          <cell r="C300" t="str">
            <v>Micronesia</v>
          </cell>
          <cell r="D300" t="str">
            <v>USD</v>
          </cell>
          <cell r="E300">
            <v>470</v>
          </cell>
          <cell r="F300">
            <v>470</v>
          </cell>
          <cell r="G300">
            <v>940</v>
          </cell>
          <cell r="H300" t="str">
            <v>BUS</v>
          </cell>
          <cell r="I300">
            <v>28</v>
          </cell>
          <cell r="J300">
            <v>470</v>
          </cell>
          <cell r="K300">
            <v>470</v>
          </cell>
          <cell r="L300">
            <v>940</v>
          </cell>
          <cell r="M300" t="str">
            <v>BUS</v>
          </cell>
          <cell r="N300">
            <v>31</v>
          </cell>
          <cell r="O300">
            <v>470</v>
          </cell>
          <cell r="P300">
            <v>470</v>
          </cell>
          <cell r="Q300">
            <v>940</v>
          </cell>
          <cell r="R300" t="str">
            <v>BUS</v>
          </cell>
          <cell r="S300">
            <v>26</v>
          </cell>
          <cell r="T300">
            <v>515</v>
          </cell>
          <cell r="U300">
            <v>515</v>
          </cell>
          <cell r="V300">
            <v>985</v>
          </cell>
          <cell r="W300" t="str">
            <v>MEL/BUS</v>
          </cell>
          <cell r="X300">
            <v>136</v>
          </cell>
          <cell r="Y300" t="str">
            <v>ON APP</v>
          </cell>
          <cell r="Z300" t="str">
            <v>ON APP</v>
          </cell>
          <cell r="AA300" t="str">
            <v>ON APP</v>
          </cell>
          <cell r="AB300" t="str">
            <v>ON APP</v>
          </cell>
          <cell r="AC300" t="str">
            <v>ON APP</v>
          </cell>
          <cell r="AD300" t="str">
            <v xml:space="preserve">Refer to Terms and Surcharges, MBL Surrender Fee US$20.00 </v>
          </cell>
        </row>
        <row r="301">
          <cell r="B301" t="str">
            <v>Koror</v>
          </cell>
          <cell r="C301" t="str">
            <v>Micronesia</v>
          </cell>
          <cell r="D301" t="str">
            <v>USD</v>
          </cell>
          <cell r="E301">
            <v>500</v>
          </cell>
          <cell r="F301">
            <v>500</v>
          </cell>
          <cell r="G301">
            <v>1000</v>
          </cell>
          <cell r="H301" t="str">
            <v>BUS</v>
          </cell>
          <cell r="I301">
            <v>32</v>
          </cell>
          <cell r="J301">
            <v>500</v>
          </cell>
          <cell r="K301">
            <v>500</v>
          </cell>
          <cell r="L301">
            <v>1000</v>
          </cell>
          <cell r="M301" t="str">
            <v>BUS</v>
          </cell>
          <cell r="N301">
            <v>35</v>
          </cell>
          <cell r="O301">
            <v>500</v>
          </cell>
          <cell r="P301">
            <v>500</v>
          </cell>
          <cell r="Q301">
            <v>1000</v>
          </cell>
          <cell r="R301" t="str">
            <v>BUS</v>
          </cell>
          <cell r="S301">
            <v>30</v>
          </cell>
          <cell r="T301">
            <v>545</v>
          </cell>
          <cell r="U301">
            <v>545</v>
          </cell>
          <cell r="V301">
            <v>1045</v>
          </cell>
          <cell r="W301" t="str">
            <v>MEL/BUS</v>
          </cell>
          <cell r="X301">
            <v>40</v>
          </cell>
          <cell r="Y301" t="str">
            <v>ON APP</v>
          </cell>
          <cell r="Z301" t="str">
            <v>ON APP</v>
          </cell>
          <cell r="AA301" t="str">
            <v>ON APP</v>
          </cell>
          <cell r="AB301" t="str">
            <v>ON APP</v>
          </cell>
          <cell r="AC301" t="str">
            <v>ON APP</v>
          </cell>
          <cell r="AD301" t="str">
            <v>Refer to Terms and Surcharges</v>
          </cell>
        </row>
        <row r="302">
          <cell r="B302" t="str">
            <v>Kosrae</v>
          </cell>
          <cell r="C302" t="str">
            <v>Micronesia</v>
          </cell>
          <cell r="D302" t="str">
            <v>USD</v>
          </cell>
          <cell r="E302">
            <v>530</v>
          </cell>
          <cell r="F302">
            <v>530</v>
          </cell>
          <cell r="G302">
            <v>1060</v>
          </cell>
          <cell r="H302" t="str">
            <v>BUS</v>
          </cell>
          <cell r="I302">
            <v>42</v>
          </cell>
          <cell r="J302">
            <v>530</v>
          </cell>
          <cell r="K302">
            <v>530</v>
          </cell>
          <cell r="L302">
            <v>1060</v>
          </cell>
          <cell r="M302" t="str">
            <v>BUS</v>
          </cell>
          <cell r="N302">
            <v>42</v>
          </cell>
          <cell r="O302">
            <v>530</v>
          </cell>
          <cell r="P302">
            <v>530</v>
          </cell>
          <cell r="Q302">
            <v>1060</v>
          </cell>
          <cell r="R302" t="str">
            <v>BUS</v>
          </cell>
          <cell r="S302">
            <v>40</v>
          </cell>
          <cell r="T302">
            <v>575</v>
          </cell>
          <cell r="U302">
            <v>575</v>
          </cell>
          <cell r="V302">
            <v>1105</v>
          </cell>
          <cell r="W302" t="str">
            <v>MEL/BUS</v>
          </cell>
          <cell r="X302">
            <v>50</v>
          </cell>
          <cell r="Y302" t="str">
            <v>ON APP</v>
          </cell>
          <cell r="Z302" t="str">
            <v>ON APP</v>
          </cell>
          <cell r="AA302" t="str">
            <v>ON APP</v>
          </cell>
          <cell r="AB302" t="str">
            <v>ON APP</v>
          </cell>
          <cell r="AC302" t="str">
            <v>ON APP</v>
          </cell>
          <cell r="AD302" t="str">
            <v>Refer to Terms and Surcharges</v>
          </cell>
        </row>
        <row r="303">
          <cell r="B303" t="str">
            <v>Majuro</v>
          </cell>
          <cell r="C303" t="str">
            <v>Micronesia</v>
          </cell>
          <cell r="D303" t="str">
            <v>USD</v>
          </cell>
          <cell r="E303">
            <v>595</v>
          </cell>
          <cell r="F303">
            <v>595</v>
          </cell>
          <cell r="G303">
            <v>1190</v>
          </cell>
          <cell r="H303" t="str">
            <v>BUS</v>
          </cell>
          <cell r="I303">
            <v>43</v>
          </cell>
          <cell r="J303">
            <v>595</v>
          </cell>
          <cell r="K303">
            <v>595</v>
          </cell>
          <cell r="L303">
            <v>1190</v>
          </cell>
          <cell r="M303" t="str">
            <v>BUS</v>
          </cell>
          <cell r="N303">
            <v>46</v>
          </cell>
          <cell r="O303">
            <v>595</v>
          </cell>
          <cell r="P303">
            <v>595</v>
          </cell>
          <cell r="Q303">
            <v>1190</v>
          </cell>
          <cell r="R303" t="str">
            <v>BUS</v>
          </cell>
          <cell r="S303">
            <v>41</v>
          </cell>
          <cell r="T303">
            <v>640</v>
          </cell>
          <cell r="U303">
            <v>640</v>
          </cell>
          <cell r="V303">
            <v>1235</v>
          </cell>
          <cell r="W303" t="str">
            <v>MEL/BUS</v>
          </cell>
          <cell r="X303">
            <v>51</v>
          </cell>
          <cell r="Y303" t="str">
            <v>ON APP</v>
          </cell>
          <cell r="Z303" t="str">
            <v>ON APP</v>
          </cell>
          <cell r="AA303" t="str">
            <v>ON APP</v>
          </cell>
          <cell r="AB303" t="str">
            <v>ON APP</v>
          </cell>
          <cell r="AC303" t="str">
            <v>ON APP</v>
          </cell>
          <cell r="AD303" t="str">
            <v>Refer to Terms and Surcharges</v>
          </cell>
        </row>
        <row r="304">
          <cell r="B304" t="str">
            <v>Pohnpei</v>
          </cell>
          <cell r="C304" t="str">
            <v>Micronesia</v>
          </cell>
          <cell r="D304" t="str">
            <v>USD</v>
          </cell>
          <cell r="E304">
            <v>530</v>
          </cell>
          <cell r="F304">
            <v>530</v>
          </cell>
          <cell r="G304">
            <v>1060</v>
          </cell>
          <cell r="H304" t="str">
            <v>BUS</v>
          </cell>
          <cell r="I304">
            <v>39</v>
          </cell>
          <cell r="J304">
            <v>530</v>
          </cell>
          <cell r="K304">
            <v>530</v>
          </cell>
          <cell r="L304">
            <v>1060</v>
          </cell>
          <cell r="M304" t="str">
            <v>BUS</v>
          </cell>
          <cell r="N304">
            <v>42</v>
          </cell>
          <cell r="O304">
            <v>530</v>
          </cell>
          <cell r="P304">
            <v>530</v>
          </cell>
          <cell r="Q304">
            <v>1060</v>
          </cell>
          <cell r="R304" t="str">
            <v>BUS</v>
          </cell>
          <cell r="S304">
            <v>37</v>
          </cell>
          <cell r="T304">
            <v>575</v>
          </cell>
          <cell r="U304">
            <v>575</v>
          </cell>
          <cell r="V304">
            <v>1105</v>
          </cell>
          <cell r="W304" t="str">
            <v>MEL/BUS</v>
          </cell>
          <cell r="X304">
            <v>47</v>
          </cell>
          <cell r="Y304" t="str">
            <v>ON APP</v>
          </cell>
          <cell r="Z304" t="str">
            <v>ON APP</v>
          </cell>
          <cell r="AA304" t="str">
            <v>ON APP</v>
          </cell>
          <cell r="AB304" t="str">
            <v>ON APP</v>
          </cell>
          <cell r="AC304" t="str">
            <v>ON APP</v>
          </cell>
          <cell r="AD304" t="str">
            <v>Refer to Terms and Surcharges</v>
          </cell>
        </row>
        <row r="305">
          <cell r="B305" t="str">
            <v>Saipan</v>
          </cell>
          <cell r="C305" t="str">
            <v>Micronesia</v>
          </cell>
          <cell r="D305" t="str">
            <v>USD</v>
          </cell>
          <cell r="E305">
            <v>460</v>
          </cell>
          <cell r="F305">
            <v>460</v>
          </cell>
          <cell r="G305">
            <v>920</v>
          </cell>
          <cell r="H305" t="str">
            <v>BUS</v>
          </cell>
          <cell r="I305">
            <v>26</v>
          </cell>
          <cell r="J305">
            <v>460</v>
          </cell>
          <cell r="K305">
            <v>460</v>
          </cell>
          <cell r="L305">
            <v>920</v>
          </cell>
          <cell r="M305" t="str">
            <v>BUS</v>
          </cell>
          <cell r="N305">
            <v>29</v>
          </cell>
          <cell r="O305">
            <v>460</v>
          </cell>
          <cell r="P305">
            <v>460</v>
          </cell>
          <cell r="Q305">
            <v>920</v>
          </cell>
          <cell r="R305" t="str">
            <v>BUS</v>
          </cell>
          <cell r="S305">
            <v>24</v>
          </cell>
          <cell r="T305">
            <v>505</v>
          </cell>
          <cell r="U305">
            <v>505</v>
          </cell>
          <cell r="V305">
            <v>965</v>
          </cell>
          <cell r="W305" t="str">
            <v>MEL/BUS</v>
          </cell>
          <cell r="X305">
            <v>34</v>
          </cell>
          <cell r="Y305" t="str">
            <v>ON APP</v>
          </cell>
          <cell r="Z305" t="str">
            <v>ON APP</v>
          </cell>
          <cell r="AA305" t="str">
            <v>ON APP</v>
          </cell>
          <cell r="AB305" t="str">
            <v>ON APP</v>
          </cell>
          <cell r="AC305" t="str">
            <v>ON APP</v>
          </cell>
          <cell r="AD305" t="str">
            <v xml:space="preserve">Refer to Terms and Surcharges, MBL Surrender Fee US$20.00 </v>
          </cell>
        </row>
        <row r="306">
          <cell r="B306" t="str">
            <v>Yap</v>
          </cell>
          <cell r="C306" t="str">
            <v>Micronesia</v>
          </cell>
          <cell r="D306" t="str">
            <v>USD</v>
          </cell>
          <cell r="E306" t="str">
            <v>SERVICE</v>
          </cell>
          <cell r="F306" t="str">
            <v>ON HOLD</v>
          </cell>
          <cell r="G306"/>
          <cell r="H306" t="str">
            <v>BUS</v>
          </cell>
          <cell r="I306"/>
          <cell r="J306" t="str">
            <v>SERVICE</v>
          </cell>
          <cell r="K306" t="str">
            <v>ON HOLD</v>
          </cell>
          <cell r="L306"/>
          <cell r="M306" t="str">
            <v>BUS</v>
          </cell>
          <cell r="N306"/>
          <cell r="O306" t="str">
            <v>SERVICE</v>
          </cell>
          <cell r="P306" t="str">
            <v>ON HOLD</v>
          </cell>
          <cell r="Q306"/>
          <cell r="R306" t="str">
            <v>BUS</v>
          </cell>
          <cell r="S306"/>
          <cell r="T306" t="str">
            <v>SERVICE</v>
          </cell>
          <cell r="U306" t="str">
            <v>ON HOLD</v>
          </cell>
          <cell r="V306"/>
          <cell r="W306" t="str">
            <v>MEL/BUS</v>
          </cell>
          <cell r="X306"/>
          <cell r="Y306" t="str">
            <v>ON APP</v>
          </cell>
          <cell r="Z306" t="str">
            <v>ON APP</v>
          </cell>
          <cell r="AA306" t="str">
            <v>ON APP</v>
          </cell>
          <cell r="AB306" t="str">
            <v>ON APP</v>
          </cell>
          <cell r="AC306" t="str">
            <v>ON APP</v>
          </cell>
          <cell r="AD306" t="str">
            <v>Refer to Terms and Surcharges</v>
          </cell>
        </row>
        <row r="307">
          <cell r="B307" t="str">
            <v>Ulaanbaatar</v>
          </cell>
          <cell r="C307" t="str">
            <v>Mongolia</v>
          </cell>
          <cell r="D307" t="str">
            <v>USD</v>
          </cell>
          <cell r="E307">
            <v>997</v>
          </cell>
          <cell r="F307">
            <v>997</v>
          </cell>
          <cell r="G307">
            <v>997</v>
          </cell>
          <cell r="H307" t="str">
            <v>BUS/INC/VLA</v>
          </cell>
          <cell r="I307" t="str">
            <v>ON APP</v>
          </cell>
          <cell r="J307">
            <v>997</v>
          </cell>
          <cell r="K307">
            <v>997</v>
          </cell>
          <cell r="L307">
            <v>997</v>
          </cell>
          <cell r="M307" t="str">
            <v>BUS/INC/VLA</v>
          </cell>
          <cell r="N307" t="str">
            <v>ON APP</v>
          </cell>
          <cell r="O307">
            <v>997</v>
          </cell>
          <cell r="P307">
            <v>997</v>
          </cell>
          <cell r="Q307">
            <v>997</v>
          </cell>
          <cell r="R307" t="str">
            <v>BUS/INC/VLA</v>
          </cell>
          <cell r="S307" t="str">
            <v>ON APP</v>
          </cell>
          <cell r="T307">
            <v>1042</v>
          </cell>
          <cell r="U307">
            <v>1042</v>
          </cell>
          <cell r="V307">
            <v>1042</v>
          </cell>
          <cell r="W307" t="str">
            <v>MEL/BUS/INC/VLA</v>
          </cell>
          <cell r="X307" t="str">
            <v>ON APP</v>
          </cell>
          <cell r="Y307" t="str">
            <v>ON APP</v>
          </cell>
          <cell r="Z307" t="str">
            <v>ON APP</v>
          </cell>
          <cell r="AA307" t="str">
            <v>ON APP</v>
          </cell>
          <cell r="AB307" t="str">
            <v>ON APP</v>
          </cell>
          <cell r="AC307" t="str">
            <v>ON APP</v>
          </cell>
          <cell r="AD307" t="str">
            <v>CLASS CODE, HS CODE, ENTITY NUMBER, VAT NO.</v>
          </cell>
        </row>
        <row r="308">
          <cell r="B308" t="str">
            <v>Casablanca</v>
          </cell>
          <cell r="C308" t="str">
            <v>Morocco</v>
          </cell>
          <cell r="D308" t="str">
            <v>USD</v>
          </cell>
          <cell r="E308" t="str">
            <v>SERVICE</v>
          </cell>
          <cell r="F308" t="str">
            <v>ON HOLD</v>
          </cell>
          <cell r="G308"/>
          <cell r="H308" t="str">
            <v>BUS/BAR</v>
          </cell>
          <cell r="I308"/>
          <cell r="J308" t="str">
            <v>SERVICE</v>
          </cell>
          <cell r="K308" t="str">
            <v>ON HOLD</v>
          </cell>
          <cell r="L308"/>
          <cell r="M308" t="str">
            <v>BUS/BAR</v>
          </cell>
          <cell r="N308">
            <v>81</v>
          </cell>
          <cell r="O308" t="str">
            <v>SERVICE</v>
          </cell>
          <cell r="P308" t="str">
            <v>ON HOLD</v>
          </cell>
          <cell r="Q308"/>
          <cell r="R308" t="str">
            <v>BUS/BAR</v>
          </cell>
          <cell r="S308">
            <v>82</v>
          </cell>
          <cell r="T308" t="str">
            <v>SERVICE</v>
          </cell>
          <cell r="U308" t="str">
            <v>ON HOLD</v>
          </cell>
          <cell r="V308"/>
          <cell r="W308" t="str">
            <v>MEL/BUS/BAR</v>
          </cell>
          <cell r="X308">
            <v>83</v>
          </cell>
          <cell r="Y308" t="str">
            <v>ON APP</v>
          </cell>
          <cell r="Z308" t="str">
            <v>ON APP</v>
          </cell>
          <cell r="AA308" t="str">
            <v>ON APP</v>
          </cell>
          <cell r="AB308" t="str">
            <v>ON APP</v>
          </cell>
          <cell r="AC308" t="str">
            <v>ON APP</v>
          </cell>
          <cell r="AD308" t="str">
            <v>Refer to Terms and Surcharges</v>
          </cell>
        </row>
        <row r="309">
          <cell r="B309" t="str">
            <v>Maputo</v>
          </cell>
          <cell r="C309" t="str">
            <v>Mozambique</v>
          </cell>
          <cell r="D309" t="str">
            <v>USD</v>
          </cell>
          <cell r="E309">
            <v>495</v>
          </cell>
          <cell r="F309">
            <v>495</v>
          </cell>
          <cell r="G309">
            <v>495</v>
          </cell>
          <cell r="H309" t="str">
            <v>SIN/DUR</v>
          </cell>
          <cell r="I309">
            <v>41</v>
          </cell>
          <cell r="J309">
            <v>495</v>
          </cell>
          <cell r="K309">
            <v>495</v>
          </cell>
          <cell r="L309">
            <v>495</v>
          </cell>
          <cell r="M309" t="str">
            <v>SIN/DUR</v>
          </cell>
          <cell r="N309">
            <v>44</v>
          </cell>
          <cell r="O309">
            <v>495</v>
          </cell>
          <cell r="P309">
            <v>495</v>
          </cell>
          <cell r="Q309">
            <v>495</v>
          </cell>
          <cell r="R309" t="str">
            <v>SIN/DUR</v>
          </cell>
          <cell r="S309">
            <v>39</v>
          </cell>
          <cell r="T309">
            <v>495</v>
          </cell>
          <cell r="U309">
            <v>495</v>
          </cell>
          <cell r="V309">
            <v>495</v>
          </cell>
          <cell r="W309" t="str">
            <v>SIN/DUR</v>
          </cell>
          <cell r="X309">
            <v>49</v>
          </cell>
          <cell r="Y309">
            <v>465</v>
          </cell>
          <cell r="Z309">
            <v>465</v>
          </cell>
          <cell r="AA309">
            <v>780</v>
          </cell>
          <cell r="AB309" t="str">
            <v>SIN/DUR</v>
          </cell>
          <cell r="AC309">
            <v>44</v>
          </cell>
          <cell r="AD309" t="str">
            <v xml:space="preserve">Refer to Terms and Surcharges, MBL Surrender Fee US$20.00 </v>
          </cell>
        </row>
        <row r="310">
          <cell r="B310" t="str">
            <v>Yangon</v>
          </cell>
          <cell r="C310" t="str">
            <v>Myanmar</v>
          </cell>
          <cell r="D310" t="str">
            <v>USD</v>
          </cell>
          <cell r="E310">
            <v>167</v>
          </cell>
          <cell r="F310">
            <v>167</v>
          </cell>
          <cell r="G310">
            <v>167</v>
          </cell>
          <cell r="H310" t="str">
            <v>SIN</v>
          </cell>
          <cell r="I310">
            <v>34</v>
          </cell>
          <cell r="J310">
            <v>167</v>
          </cell>
          <cell r="K310">
            <v>167</v>
          </cell>
          <cell r="L310">
            <v>167</v>
          </cell>
          <cell r="M310" t="str">
            <v>SIN</v>
          </cell>
          <cell r="N310">
            <v>35</v>
          </cell>
          <cell r="O310">
            <v>167</v>
          </cell>
          <cell r="P310">
            <v>161</v>
          </cell>
          <cell r="Q310">
            <v>161</v>
          </cell>
          <cell r="R310" t="str">
            <v>SIN</v>
          </cell>
          <cell r="S310">
            <v>33</v>
          </cell>
          <cell r="T310">
            <v>171</v>
          </cell>
          <cell r="U310">
            <v>171</v>
          </cell>
          <cell r="V310">
            <v>171</v>
          </cell>
          <cell r="W310" t="str">
            <v>SIN</v>
          </cell>
          <cell r="X310">
            <v>33</v>
          </cell>
          <cell r="Y310">
            <v>171</v>
          </cell>
          <cell r="Z310">
            <v>171</v>
          </cell>
          <cell r="AA310">
            <v>171</v>
          </cell>
          <cell r="AB310" t="str">
            <v>SIN</v>
          </cell>
          <cell r="AC310">
            <v>33</v>
          </cell>
          <cell r="AD310" t="str">
            <v>Refer to Terms and Surcharges - Tranship doc fee US$ 35.00</v>
          </cell>
        </row>
        <row r="311">
          <cell r="B311" t="str">
            <v>Amsterdam</v>
          </cell>
          <cell r="C311" t="str">
            <v>Netherlands</v>
          </cell>
          <cell r="D311" t="str">
            <v>USD</v>
          </cell>
          <cell r="E311">
            <v>399</v>
          </cell>
          <cell r="F311">
            <v>399</v>
          </cell>
          <cell r="G311">
            <v>399</v>
          </cell>
          <cell r="H311" t="str">
            <v>SIN/RTM</v>
          </cell>
          <cell r="I311">
            <v>51</v>
          </cell>
          <cell r="J311">
            <v>399</v>
          </cell>
          <cell r="K311">
            <v>399</v>
          </cell>
          <cell r="L311">
            <v>399</v>
          </cell>
          <cell r="M311" t="str">
            <v>SIN/RTM</v>
          </cell>
          <cell r="N311">
            <v>50</v>
          </cell>
          <cell r="O311">
            <v>399</v>
          </cell>
          <cell r="P311">
            <v>399</v>
          </cell>
          <cell r="Q311">
            <v>399</v>
          </cell>
          <cell r="R311" t="str">
            <v>SIN/RTM</v>
          </cell>
          <cell r="S311">
            <v>48</v>
          </cell>
          <cell r="T311">
            <v>409</v>
          </cell>
          <cell r="U311">
            <v>409</v>
          </cell>
          <cell r="V311">
            <v>409</v>
          </cell>
          <cell r="W311" t="str">
            <v>SIN/RTM</v>
          </cell>
          <cell r="X311">
            <v>48</v>
          </cell>
          <cell r="Y311">
            <v>409</v>
          </cell>
          <cell r="Z311">
            <v>409</v>
          </cell>
          <cell r="AA311">
            <v>409</v>
          </cell>
          <cell r="AB311" t="str">
            <v>SIN/RTM</v>
          </cell>
          <cell r="AC311">
            <v>48</v>
          </cell>
          <cell r="AD311" t="str">
            <v>Refer to Terms and Surcharges</v>
          </cell>
        </row>
        <row r="312">
          <cell r="B312" t="str">
            <v>Rotterdam</v>
          </cell>
          <cell r="C312" t="str">
            <v>Netherlands</v>
          </cell>
          <cell r="D312" t="str">
            <v>USD</v>
          </cell>
          <cell r="E312">
            <v>255</v>
          </cell>
          <cell r="F312">
            <v>255</v>
          </cell>
          <cell r="G312">
            <v>255</v>
          </cell>
          <cell r="H312" t="str">
            <v>SIN</v>
          </cell>
          <cell r="I312">
            <v>43</v>
          </cell>
          <cell r="J312">
            <v>255</v>
          </cell>
          <cell r="K312">
            <v>255</v>
          </cell>
          <cell r="L312">
            <v>255</v>
          </cell>
          <cell r="M312" t="str">
            <v>SIN</v>
          </cell>
          <cell r="N312">
            <v>42</v>
          </cell>
          <cell r="O312">
            <v>255</v>
          </cell>
          <cell r="P312">
            <v>255</v>
          </cell>
          <cell r="Q312">
            <v>255</v>
          </cell>
          <cell r="R312" t="str">
            <v>SIN</v>
          </cell>
          <cell r="S312">
            <v>40</v>
          </cell>
          <cell r="T312">
            <v>265</v>
          </cell>
          <cell r="U312">
            <v>265</v>
          </cell>
          <cell r="V312">
            <v>265</v>
          </cell>
          <cell r="W312" t="str">
            <v>SIN</v>
          </cell>
          <cell r="X312">
            <v>40</v>
          </cell>
          <cell r="Y312">
            <v>265</v>
          </cell>
          <cell r="Z312">
            <v>265</v>
          </cell>
          <cell r="AA312">
            <v>265</v>
          </cell>
          <cell r="AB312" t="str">
            <v>SIN</v>
          </cell>
          <cell r="AC312">
            <v>40</v>
          </cell>
          <cell r="AD312" t="str">
            <v>Refer to Terms and Surcharges</v>
          </cell>
        </row>
        <row r="313">
          <cell r="B313" t="str">
            <v>Tilburg</v>
          </cell>
          <cell r="C313" t="str">
            <v>Netherlands</v>
          </cell>
          <cell r="D313" t="str">
            <v>USD</v>
          </cell>
          <cell r="E313" t="str">
            <v>ON APP</v>
          </cell>
          <cell r="F313" t="str">
            <v>ON APP</v>
          </cell>
          <cell r="G313" t="str">
            <v>ON APP</v>
          </cell>
          <cell r="H313" t="str">
            <v>ON APP</v>
          </cell>
          <cell r="I313" t="str">
            <v>ON APP</v>
          </cell>
          <cell r="J313" t="str">
            <v>ON APP</v>
          </cell>
          <cell r="K313" t="str">
            <v>ON APP</v>
          </cell>
          <cell r="L313" t="str">
            <v>ON APP</v>
          </cell>
          <cell r="M313" t="str">
            <v>ON APP</v>
          </cell>
          <cell r="N313" t="str">
            <v>ON APP</v>
          </cell>
          <cell r="O313" t="str">
            <v>ON APP</v>
          </cell>
          <cell r="P313" t="str">
            <v>ON APP</v>
          </cell>
          <cell r="Q313" t="str">
            <v>ON APP</v>
          </cell>
          <cell r="R313" t="str">
            <v>ON APP</v>
          </cell>
          <cell r="S313" t="str">
            <v>ON APP</v>
          </cell>
          <cell r="T313" t="str">
            <v>ON APP</v>
          </cell>
          <cell r="U313" t="str">
            <v>ON APP</v>
          </cell>
          <cell r="V313" t="str">
            <v>ON APP</v>
          </cell>
          <cell r="W313" t="str">
            <v>ON APP</v>
          </cell>
          <cell r="X313" t="str">
            <v>ON APP</v>
          </cell>
          <cell r="Y313" t="str">
            <v>ON APP</v>
          </cell>
          <cell r="Z313" t="str">
            <v>ON APP</v>
          </cell>
          <cell r="AA313" t="str">
            <v>ON APP</v>
          </cell>
          <cell r="AB313" t="str">
            <v>ON APP</v>
          </cell>
          <cell r="AC313" t="str">
            <v>ON APP</v>
          </cell>
          <cell r="AD313" t="str">
            <v>Refer to Terms and Surcharges</v>
          </cell>
        </row>
        <row r="314">
          <cell r="B314" t="str">
            <v>Venlo</v>
          </cell>
          <cell r="C314" t="str">
            <v>Netherlands</v>
          </cell>
          <cell r="D314" t="str">
            <v>USD</v>
          </cell>
          <cell r="E314" t="str">
            <v>ON APP</v>
          </cell>
          <cell r="F314" t="str">
            <v>ON APP</v>
          </cell>
          <cell r="G314" t="str">
            <v>ON APP</v>
          </cell>
          <cell r="H314" t="str">
            <v>ON APP</v>
          </cell>
          <cell r="I314" t="str">
            <v>ON APP</v>
          </cell>
          <cell r="J314" t="str">
            <v>ON APP</v>
          </cell>
          <cell r="K314" t="str">
            <v>ON APP</v>
          </cell>
          <cell r="L314" t="str">
            <v>ON APP</v>
          </cell>
          <cell r="M314" t="str">
            <v>ON APP</v>
          </cell>
          <cell r="N314" t="str">
            <v>ON APP</v>
          </cell>
          <cell r="O314" t="str">
            <v>ON APP</v>
          </cell>
          <cell r="P314" t="str">
            <v>ON APP</v>
          </cell>
          <cell r="Q314" t="str">
            <v>ON APP</v>
          </cell>
          <cell r="R314" t="str">
            <v>ON APP</v>
          </cell>
          <cell r="S314" t="str">
            <v>ON APP</v>
          </cell>
          <cell r="T314" t="str">
            <v>ON APP</v>
          </cell>
          <cell r="U314" t="str">
            <v>ON APP</v>
          </cell>
          <cell r="V314" t="str">
            <v>ON APP</v>
          </cell>
          <cell r="W314" t="str">
            <v>ON APP</v>
          </cell>
          <cell r="X314" t="str">
            <v>ON APP</v>
          </cell>
          <cell r="Y314" t="str">
            <v>ON APP</v>
          </cell>
          <cell r="Z314" t="str">
            <v>ON APP</v>
          </cell>
          <cell r="AA314" t="str">
            <v>ON APP</v>
          </cell>
          <cell r="AB314" t="str">
            <v>ON APP</v>
          </cell>
          <cell r="AC314" t="str">
            <v>ON APP</v>
          </cell>
          <cell r="AD314" t="str">
            <v>Refer to Terms and Surcharges</v>
          </cell>
        </row>
        <row r="315">
          <cell r="B315" t="str">
            <v>Noumea</v>
          </cell>
          <cell r="C315" t="str">
            <v>New Caledonia</v>
          </cell>
          <cell r="D315" t="str">
            <v>AUD</v>
          </cell>
          <cell r="E315">
            <v>280</v>
          </cell>
          <cell r="F315">
            <v>280</v>
          </cell>
          <cell r="G315">
            <v>280</v>
          </cell>
          <cell r="H315" t="str">
            <v>DIRECT</v>
          </cell>
          <cell r="I315">
            <v>3</v>
          </cell>
          <cell r="J315">
            <v>280</v>
          </cell>
          <cell r="K315">
            <v>280</v>
          </cell>
          <cell r="L315">
            <v>280</v>
          </cell>
          <cell r="M315" t="str">
            <v>DIRECT</v>
          </cell>
          <cell r="N315" t="str">
            <v>ON APP</v>
          </cell>
          <cell r="O315">
            <v>280</v>
          </cell>
          <cell r="P315">
            <v>280</v>
          </cell>
          <cell r="Q315">
            <v>280</v>
          </cell>
          <cell r="R315" t="str">
            <v>DIRECT</v>
          </cell>
          <cell r="S315">
            <v>11</v>
          </cell>
          <cell r="T315">
            <v>325</v>
          </cell>
          <cell r="U315">
            <v>325</v>
          </cell>
          <cell r="V315">
            <v>325</v>
          </cell>
          <cell r="W315" t="str">
            <v>MEL/DIRECT</v>
          </cell>
          <cell r="X315" t="str">
            <v>ON APP</v>
          </cell>
          <cell r="Y315" t="str">
            <v>ON APP</v>
          </cell>
          <cell r="Z315" t="str">
            <v>ON APP</v>
          </cell>
          <cell r="AA315" t="str">
            <v>ON APP</v>
          </cell>
          <cell r="AB315" t="str">
            <v>ON APP</v>
          </cell>
          <cell r="AC315" t="str">
            <v>ON APP</v>
          </cell>
          <cell r="AD315" t="str">
            <v>Refer to Terms and Surcharges</v>
          </cell>
        </row>
        <row r="316">
          <cell r="B316" t="str">
            <v>Auckland</v>
          </cell>
          <cell r="C316" t="str">
            <v>New Zealand</v>
          </cell>
          <cell r="D316" t="str">
            <v>AUD</v>
          </cell>
          <cell r="E316">
            <v>59</v>
          </cell>
          <cell r="F316">
            <v>59</v>
          </cell>
          <cell r="G316">
            <v>59</v>
          </cell>
          <cell r="H316" t="str">
            <v>DIRECT</v>
          </cell>
          <cell r="I316">
            <v>6</v>
          </cell>
          <cell r="J316">
            <v>59</v>
          </cell>
          <cell r="K316">
            <v>59</v>
          </cell>
          <cell r="L316">
            <v>59</v>
          </cell>
          <cell r="M316" t="str">
            <v>DIRECT</v>
          </cell>
          <cell r="N316">
            <v>4</v>
          </cell>
          <cell r="O316">
            <v>59</v>
          </cell>
          <cell r="P316">
            <v>59</v>
          </cell>
          <cell r="Q316">
            <v>59</v>
          </cell>
          <cell r="R316" t="str">
            <v>DIRECT</v>
          </cell>
          <cell r="S316">
            <v>4</v>
          </cell>
          <cell r="T316">
            <v>87.5</v>
          </cell>
          <cell r="U316">
            <v>87.5</v>
          </cell>
          <cell r="V316">
            <v>87.5</v>
          </cell>
          <cell r="W316" t="str">
            <v>DIRECT</v>
          </cell>
          <cell r="X316">
            <v>10</v>
          </cell>
          <cell r="Y316">
            <v>89.5</v>
          </cell>
          <cell r="Z316">
            <v>89.5</v>
          </cell>
          <cell r="AA316">
            <v>89.5</v>
          </cell>
          <cell r="AB316" t="str">
            <v>ADL/TRG</v>
          </cell>
          <cell r="AC316">
            <v>19</v>
          </cell>
          <cell r="AD316" t="str">
            <v>Refer to Terms and Surcharges</v>
          </cell>
        </row>
        <row r="317">
          <cell r="B317" t="str">
            <v>Blenheim</v>
          </cell>
          <cell r="C317" t="str">
            <v>New Zealand</v>
          </cell>
          <cell r="D317" t="str">
            <v>AUD</v>
          </cell>
          <cell r="E317">
            <v>178</v>
          </cell>
          <cell r="F317">
            <v>288</v>
          </cell>
          <cell r="G317">
            <v>178</v>
          </cell>
          <cell r="H317" t="str">
            <v>LYT</v>
          </cell>
          <cell r="I317">
            <v>19</v>
          </cell>
          <cell r="J317">
            <v>188</v>
          </cell>
          <cell r="K317">
            <v>198</v>
          </cell>
          <cell r="L317">
            <v>188</v>
          </cell>
          <cell r="M317" t="str">
            <v>LYT</v>
          </cell>
          <cell r="N317">
            <v>20</v>
          </cell>
          <cell r="O317">
            <v>198</v>
          </cell>
          <cell r="P317">
            <v>208</v>
          </cell>
          <cell r="Q317">
            <v>198</v>
          </cell>
          <cell r="R317" t="str">
            <v>LYT</v>
          </cell>
          <cell r="S317">
            <v>11</v>
          </cell>
          <cell r="T317" t="str">
            <v>ON APP</v>
          </cell>
          <cell r="U317" t="str">
            <v>ON APP</v>
          </cell>
          <cell r="V317" t="str">
            <v>ON APP</v>
          </cell>
          <cell r="W317" t="str">
            <v>ON APP</v>
          </cell>
          <cell r="X317" t="str">
            <v>ON APP</v>
          </cell>
          <cell r="Y317" t="str">
            <v>ON APP</v>
          </cell>
          <cell r="Z317" t="str">
            <v>ON APP</v>
          </cell>
          <cell r="AA317" t="str">
            <v>ON APP</v>
          </cell>
          <cell r="AB317" t="str">
            <v>ON APP</v>
          </cell>
          <cell r="AC317" t="str">
            <v>ON APP</v>
          </cell>
          <cell r="AD317" t="str">
            <v>Refer to Terms and Surcharges</v>
          </cell>
        </row>
        <row r="318">
          <cell r="B318" t="str">
            <v>Christchurch</v>
          </cell>
          <cell r="C318" t="str">
            <v>New Zealand</v>
          </cell>
          <cell r="D318" t="str">
            <v>AUD</v>
          </cell>
          <cell r="E318">
            <v>68</v>
          </cell>
          <cell r="F318">
            <v>68</v>
          </cell>
          <cell r="G318">
            <v>68</v>
          </cell>
          <cell r="H318" t="str">
            <v>DIRECT</v>
          </cell>
          <cell r="I318">
            <v>10</v>
          </cell>
          <cell r="J318">
            <v>68</v>
          </cell>
          <cell r="K318">
            <v>68</v>
          </cell>
          <cell r="L318">
            <v>68</v>
          </cell>
          <cell r="M318" t="str">
            <v>DIRECT</v>
          </cell>
          <cell r="N318">
            <v>12</v>
          </cell>
          <cell r="O318">
            <v>68</v>
          </cell>
          <cell r="P318">
            <v>68</v>
          </cell>
          <cell r="Q318">
            <v>68</v>
          </cell>
          <cell r="R318" t="str">
            <v>DIRECT</v>
          </cell>
          <cell r="S318">
            <v>7</v>
          </cell>
          <cell r="T318">
            <v>113</v>
          </cell>
          <cell r="U318">
            <v>113</v>
          </cell>
          <cell r="V318">
            <v>113</v>
          </cell>
          <cell r="W318" t="str">
            <v>MELB/DIRECT</v>
          </cell>
          <cell r="X318">
            <v>18</v>
          </cell>
          <cell r="Y318" t="str">
            <v>ON APP</v>
          </cell>
          <cell r="Z318" t="str">
            <v>ON APP</v>
          </cell>
          <cell r="AA318" t="str">
            <v>ON APP</v>
          </cell>
          <cell r="AB318" t="str">
            <v>ON APP</v>
          </cell>
          <cell r="AC318" t="str">
            <v>ON APP</v>
          </cell>
          <cell r="AD318" t="str">
            <v>Refer to Terms and Surcharges</v>
          </cell>
        </row>
        <row r="319">
          <cell r="B319" t="str">
            <v>Dunedin</v>
          </cell>
          <cell r="C319" t="str">
            <v>New Zealand</v>
          </cell>
          <cell r="D319" t="str">
            <v>AUD</v>
          </cell>
          <cell r="E319">
            <v>158</v>
          </cell>
          <cell r="F319">
            <v>383</v>
          </cell>
          <cell r="G319">
            <v>158</v>
          </cell>
          <cell r="H319" t="str">
            <v>LYT</v>
          </cell>
          <cell r="I319">
            <v>19</v>
          </cell>
          <cell r="J319">
            <v>158</v>
          </cell>
          <cell r="K319">
            <v>383</v>
          </cell>
          <cell r="L319">
            <v>158</v>
          </cell>
          <cell r="M319" t="str">
            <v>LYT</v>
          </cell>
          <cell r="N319">
            <v>17</v>
          </cell>
          <cell r="O319">
            <v>158</v>
          </cell>
          <cell r="P319">
            <v>383</v>
          </cell>
          <cell r="Q319">
            <v>158</v>
          </cell>
          <cell r="R319" t="str">
            <v>LYT</v>
          </cell>
          <cell r="S319">
            <v>11</v>
          </cell>
          <cell r="T319" t="str">
            <v>ON APP</v>
          </cell>
          <cell r="U319" t="str">
            <v>ON APP</v>
          </cell>
          <cell r="V319" t="str">
            <v>ON APP</v>
          </cell>
          <cell r="W319" t="str">
            <v>ON APP</v>
          </cell>
          <cell r="X319" t="str">
            <v>ON APP</v>
          </cell>
          <cell r="Y319" t="str">
            <v>ON APP</v>
          </cell>
          <cell r="Z319" t="str">
            <v>ON APP</v>
          </cell>
          <cell r="AA319" t="str">
            <v>ON APP</v>
          </cell>
          <cell r="AB319" t="str">
            <v>ON APP</v>
          </cell>
          <cell r="AC319" t="str">
            <v>ON APP</v>
          </cell>
          <cell r="AD319" t="str">
            <v>Refer to Terms and Surcharges</v>
          </cell>
        </row>
        <row r="320">
          <cell r="B320" t="str">
            <v>Greymouth</v>
          </cell>
          <cell r="C320" t="str">
            <v>New Zealand</v>
          </cell>
          <cell r="D320" t="str">
            <v>AUD</v>
          </cell>
          <cell r="E320">
            <v>148</v>
          </cell>
          <cell r="F320">
            <v>368</v>
          </cell>
          <cell r="G320">
            <v>148</v>
          </cell>
          <cell r="H320" t="str">
            <v>LYT</v>
          </cell>
          <cell r="I320">
            <v>19</v>
          </cell>
          <cell r="J320">
            <v>148</v>
          </cell>
          <cell r="K320">
            <v>368</v>
          </cell>
          <cell r="L320">
            <v>148</v>
          </cell>
          <cell r="M320" t="str">
            <v>LYT</v>
          </cell>
          <cell r="N320">
            <v>17</v>
          </cell>
          <cell r="O320">
            <v>148</v>
          </cell>
          <cell r="P320">
            <v>368</v>
          </cell>
          <cell r="Q320">
            <v>148</v>
          </cell>
          <cell r="R320" t="str">
            <v>LYT</v>
          </cell>
          <cell r="S320">
            <v>10</v>
          </cell>
          <cell r="T320" t="str">
            <v>ON APP</v>
          </cell>
          <cell r="U320" t="str">
            <v>ON APP</v>
          </cell>
          <cell r="V320" t="str">
            <v>ON APP</v>
          </cell>
          <cell r="W320" t="str">
            <v>ON APP</v>
          </cell>
          <cell r="X320" t="str">
            <v>ON APP</v>
          </cell>
          <cell r="Y320" t="str">
            <v>ON APP</v>
          </cell>
          <cell r="Z320" t="str">
            <v>ON APP</v>
          </cell>
          <cell r="AA320" t="str">
            <v>ON APP</v>
          </cell>
          <cell r="AB320" t="str">
            <v>ON APP</v>
          </cell>
          <cell r="AC320" t="str">
            <v>ON APP</v>
          </cell>
          <cell r="AD320" t="str">
            <v>Refer to Terms and Surcharges</v>
          </cell>
        </row>
        <row r="321">
          <cell r="B321" t="str">
            <v>Hamilton</v>
          </cell>
          <cell r="C321" t="str">
            <v>New Zealand</v>
          </cell>
          <cell r="D321" t="str">
            <v>AUD</v>
          </cell>
          <cell r="E321">
            <v>93</v>
          </cell>
          <cell r="F321">
            <v>203</v>
          </cell>
          <cell r="G321">
            <v>93</v>
          </cell>
          <cell r="H321" t="str">
            <v>AKL</v>
          </cell>
          <cell r="I321">
            <v>9</v>
          </cell>
          <cell r="J321">
            <v>93</v>
          </cell>
          <cell r="K321">
            <v>203</v>
          </cell>
          <cell r="L321">
            <v>93</v>
          </cell>
          <cell r="M321" t="str">
            <v>AKL</v>
          </cell>
          <cell r="N321">
            <v>10</v>
          </cell>
          <cell r="O321">
            <v>93</v>
          </cell>
          <cell r="P321">
            <v>203</v>
          </cell>
          <cell r="Q321">
            <v>93</v>
          </cell>
          <cell r="R321" t="str">
            <v>AKL</v>
          </cell>
          <cell r="S321">
            <v>9</v>
          </cell>
          <cell r="T321" t="str">
            <v>ON APP</v>
          </cell>
          <cell r="U321" t="str">
            <v>ON APP</v>
          </cell>
          <cell r="V321" t="str">
            <v>ON APP</v>
          </cell>
          <cell r="W321" t="str">
            <v>ON APP</v>
          </cell>
          <cell r="X321" t="str">
            <v>ON APP</v>
          </cell>
          <cell r="Y321" t="str">
            <v>ON APP</v>
          </cell>
          <cell r="Z321" t="str">
            <v>ON APP</v>
          </cell>
          <cell r="AA321" t="str">
            <v>ON APP</v>
          </cell>
          <cell r="AB321" t="str">
            <v>ON APP</v>
          </cell>
          <cell r="AC321" t="str">
            <v>ON APP</v>
          </cell>
          <cell r="AD321" t="str">
            <v>Refer to Terms and Surcharges</v>
          </cell>
        </row>
        <row r="322">
          <cell r="B322" t="str">
            <v>Invercargill</v>
          </cell>
          <cell r="C322" t="str">
            <v>New Zealand</v>
          </cell>
          <cell r="D322" t="str">
            <v>AUD</v>
          </cell>
          <cell r="E322">
            <v>163</v>
          </cell>
          <cell r="F322">
            <v>423</v>
          </cell>
          <cell r="G322">
            <v>163</v>
          </cell>
          <cell r="H322" t="str">
            <v>LYT</v>
          </cell>
          <cell r="I322">
            <v>17</v>
          </cell>
          <cell r="J322">
            <v>163</v>
          </cell>
          <cell r="K322">
            <v>423</v>
          </cell>
          <cell r="L322">
            <v>163</v>
          </cell>
          <cell r="M322" t="str">
            <v>LYT</v>
          </cell>
          <cell r="N322">
            <v>18</v>
          </cell>
          <cell r="O322">
            <v>163</v>
          </cell>
          <cell r="P322">
            <v>433</v>
          </cell>
          <cell r="Q322">
            <v>163</v>
          </cell>
          <cell r="R322" t="str">
            <v>LYT</v>
          </cell>
          <cell r="S322">
            <v>11</v>
          </cell>
          <cell r="T322" t="str">
            <v>ON APP</v>
          </cell>
          <cell r="U322" t="str">
            <v>ON APP</v>
          </cell>
          <cell r="V322" t="str">
            <v>ON APP</v>
          </cell>
          <cell r="W322" t="str">
            <v>ON APP</v>
          </cell>
          <cell r="X322" t="str">
            <v>ON APP</v>
          </cell>
          <cell r="Y322" t="str">
            <v>ON APP</v>
          </cell>
          <cell r="Z322" t="str">
            <v>ON APP</v>
          </cell>
          <cell r="AA322" t="str">
            <v>ON APP</v>
          </cell>
          <cell r="AB322" t="str">
            <v>ON APP</v>
          </cell>
          <cell r="AC322" t="str">
            <v>ON APP</v>
          </cell>
          <cell r="AD322" t="str">
            <v>Refer to Terms and Surcharges</v>
          </cell>
        </row>
        <row r="323">
          <cell r="B323" t="str">
            <v>Lyttelton</v>
          </cell>
          <cell r="C323" t="str">
            <v>New Zealand</v>
          </cell>
          <cell r="D323" t="str">
            <v>AUD</v>
          </cell>
          <cell r="E323">
            <v>68</v>
          </cell>
          <cell r="F323">
            <v>68</v>
          </cell>
          <cell r="G323">
            <v>68</v>
          </cell>
          <cell r="H323" t="str">
            <v>DIRECT</v>
          </cell>
          <cell r="I323">
            <v>10</v>
          </cell>
          <cell r="J323">
            <v>68</v>
          </cell>
          <cell r="K323">
            <v>68</v>
          </cell>
          <cell r="L323">
            <v>68</v>
          </cell>
          <cell r="M323" t="str">
            <v>DIRECT</v>
          </cell>
          <cell r="N323">
            <v>12</v>
          </cell>
          <cell r="O323">
            <v>68</v>
          </cell>
          <cell r="P323">
            <v>68</v>
          </cell>
          <cell r="Q323">
            <v>68</v>
          </cell>
          <cell r="R323" t="str">
            <v>DIRECT</v>
          </cell>
          <cell r="S323">
            <v>7</v>
          </cell>
          <cell r="T323" t="str">
            <v>ON APP</v>
          </cell>
          <cell r="U323" t="str">
            <v>ON APP</v>
          </cell>
          <cell r="V323" t="str">
            <v>ON APP</v>
          </cell>
          <cell r="W323" t="str">
            <v>ON APP</v>
          </cell>
          <cell r="X323" t="str">
            <v>ON APP</v>
          </cell>
          <cell r="Y323" t="str">
            <v>ON APP</v>
          </cell>
          <cell r="Z323" t="str">
            <v>ON APP</v>
          </cell>
          <cell r="AA323" t="str">
            <v>ON APP</v>
          </cell>
          <cell r="AB323" t="str">
            <v>ON APP</v>
          </cell>
          <cell r="AC323" t="str">
            <v>ON APP</v>
          </cell>
          <cell r="AD323" t="str">
            <v>Refer to Terms and Surcharges</v>
          </cell>
        </row>
        <row r="324">
          <cell r="B324" t="str">
            <v>Mount Maunganui</v>
          </cell>
          <cell r="C324" t="str">
            <v>New Zealand</v>
          </cell>
          <cell r="D324" t="str">
            <v>AUD</v>
          </cell>
          <cell r="E324">
            <v>103</v>
          </cell>
          <cell r="F324">
            <v>103</v>
          </cell>
          <cell r="G324">
            <v>103</v>
          </cell>
          <cell r="H324" t="str">
            <v>AKL</v>
          </cell>
          <cell r="I324">
            <v>9</v>
          </cell>
          <cell r="J324">
            <v>103</v>
          </cell>
          <cell r="K324">
            <v>103</v>
          </cell>
          <cell r="L324">
            <v>103</v>
          </cell>
          <cell r="M324" t="str">
            <v>AKL</v>
          </cell>
          <cell r="N324">
            <v>10</v>
          </cell>
          <cell r="O324">
            <v>103</v>
          </cell>
          <cell r="P324">
            <v>103</v>
          </cell>
          <cell r="Q324">
            <v>103</v>
          </cell>
          <cell r="R324" t="str">
            <v>AKL</v>
          </cell>
          <cell r="S324">
            <v>8</v>
          </cell>
          <cell r="T324" t="str">
            <v>ON APP</v>
          </cell>
          <cell r="U324" t="str">
            <v>ON APP</v>
          </cell>
          <cell r="V324" t="str">
            <v>ON APP</v>
          </cell>
          <cell r="W324" t="str">
            <v>ON APP</v>
          </cell>
          <cell r="X324" t="str">
            <v>ON APP</v>
          </cell>
          <cell r="Y324" t="str">
            <v>ON APP</v>
          </cell>
          <cell r="Z324" t="str">
            <v>ON APP</v>
          </cell>
          <cell r="AA324" t="str">
            <v>ON APP</v>
          </cell>
          <cell r="AB324" t="str">
            <v>ON APP</v>
          </cell>
          <cell r="AC324" t="str">
            <v>ON APP</v>
          </cell>
          <cell r="AD324" t="str">
            <v>Refer to Terms and Surcharges</v>
          </cell>
        </row>
        <row r="325">
          <cell r="B325" t="str">
            <v>Napier</v>
          </cell>
          <cell r="C325" t="str">
            <v>New Zealand</v>
          </cell>
          <cell r="D325" t="str">
            <v>AUD</v>
          </cell>
          <cell r="E325">
            <v>123</v>
          </cell>
          <cell r="F325">
            <v>303</v>
          </cell>
          <cell r="G325">
            <v>123</v>
          </cell>
          <cell r="H325" t="str">
            <v>AKL</v>
          </cell>
          <cell r="I325">
            <v>10</v>
          </cell>
          <cell r="J325">
            <v>123</v>
          </cell>
          <cell r="K325">
            <v>303</v>
          </cell>
          <cell r="L325">
            <v>123</v>
          </cell>
          <cell r="M325" t="str">
            <v>AKL</v>
          </cell>
          <cell r="N325">
            <v>11</v>
          </cell>
          <cell r="O325">
            <v>123</v>
          </cell>
          <cell r="P325">
            <v>303</v>
          </cell>
          <cell r="Q325">
            <v>123</v>
          </cell>
          <cell r="R325" t="str">
            <v>AKL</v>
          </cell>
          <cell r="S325">
            <v>8</v>
          </cell>
          <cell r="T325" t="str">
            <v>ON APP</v>
          </cell>
          <cell r="U325" t="str">
            <v>ON APP</v>
          </cell>
          <cell r="V325" t="str">
            <v>ON APP</v>
          </cell>
          <cell r="W325" t="str">
            <v>ON APP</v>
          </cell>
          <cell r="X325" t="str">
            <v>ON APP</v>
          </cell>
          <cell r="Y325" t="str">
            <v>ON APP</v>
          </cell>
          <cell r="Z325" t="str">
            <v>ON APP</v>
          </cell>
          <cell r="AA325" t="str">
            <v>ON APP</v>
          </cell>
          <cell r="AB325" t="str">
            <v>ON APP</v>
          </cell>
          <cell r="AC325" t="str">
            <v>ON APP</v>
          </cell>
          <cell r="AD325" t="str">
            <v>Refer to Terms and Surcharges</v>
          </cell>
        </row>
        <row r="326">
          <cell r="B326" t="str">
            <v>Nelson</v>
          </cell>
          <cell r="C326" t="str">
            <v>New Zealand</v>
          </cell>
          <cell r="D326" t="str">
            <v>AUD</v>
          </cell>
          <cell r="E326">
            <v>148</v>
          </cell>
          <cell r="F326">
            <v>250.1</v>
          </cell>
          <cell r="G326">
            <v>148</v>
          </cell>
          <cell r="H326" t="str">
            <v>LYT</v>
          </cell>
          <cell r="I326">
            <v>20</v>
          </cell>
          <cell r="J326">
            <v>148</v>
          </cell>
          <cell r="K326">
            <v>250.1</v>
          </cell>
          <cell r="L326">
            <v>148</v>
          </cell>
          <cell r="M326" t="str">
            <v>LYT</v>
          </cell>
          <cell r="N326">
            <v>21</v>
          </cell>
          <cell r="O326">
            <v>148</v>
          </cell>
          <cell r="P326">
            <v>250.1</v>
          </cell>
          <cell r="Q326">
            <v>148</v>
          </cell>
          <cell r="R326" t="str">
            <v>LYT</v>
          </cell>
          <cell r="S326">
            <v>12</v>
          </cell>
          <cell r="T326" t="str">
            <v>ON APP</v>
          </cell>
          <cell r="U326" t="str">
            <v>ON APP</v>
          </cell>
          <cell r="V326" t="str">
            <v>ON APP</v>
          </cell>
          <cell r="W326" t="str">
            <v>ON APP</v>
          </cell>
          <cell r="X326" t="str">
            <v>ON APP</v>
          </cell>
          <cell r="Y326" t="str">
            <v>ON APP</v>
          </cell>
          <cell r="Z326" t="str">
            <v>ON APP</v>
          </cell>
          <cell r="AA326" t="str">
            <v>ON APP</v>
          </cell>
          <cell r="AB326" t="str">
            <v>ON APP</v>
          </cell>
          <cell r="AC326" t="str">
            <v>ON APP</v>
          </cell>
          <cell r="AD326" t="str">
            <v>Refer to Terms and Surcharges</v>
          </cell>
        </row>
        <row r="327">
          <cell r="B327" t="str">
            <v>New Plymouth</v>
          </cell>
          <cell r="C327" t="str">
            <v>New Zealand</v>
          </cell>
          <cell r="D327" t="str">
            <v>AUD</v>
          </cell>
          <cell r="E327">
            <v>123</v>
          </cell>
          <cell r="F327">
            <v>303</v>
          </cell>
          <cell r="G327">
            <v>123</v>
          </cell>
          <cell r="H327" t="str">
            <v>AKL</v>
          </cell>
          <cell r="I327">
            <v>10</v>
          </cell>
          <cell r="J327">
            <v>123</v>
          </cell>
          <cell r="K327">
            <v>303</v>
          </cell>
          <cell r="L327">
            <v>123</v>
          </cell>
          <cell r="M327" t="str">
            <v>AKL</v>
          </cell>
          <cell r="N327">
            <v>11</v>
          </cell>
          <cell r="O327">
            <v>123</v>
          </cell>
          <cell r="P327">
            <v>303</v>
          </cell>
          <cell r="Q327">
            <v>123</v>
          </cell>
          <cell r="R327" t="str">
            <v>AKL</v>
          </cell>
          <cell r="S327">
            <v>9</v>
          </cell>
          <cell r="T327" t="str">
            <v>ON APP</v>
          </cell>
          <cell r="U327" t="str">
            <v>ON APP</v>
          </cell>
          <cell r="V327" t="str">
            <v>ON APP</v>
          </cell>
          <cell r="W327" t="str">
            <v>AKL</v>
          </cell>
          <cell r="X327" t="str">
            <v>ON APP</v>
          </cell>
          <cell r="Y327" t="str">
            <v>ON APP</v>
          </cell>
          <cell r="Z327" t="str">
            <v>ON APP</v>
          </cell>
          <cell r="AA327" t="str">
            <v>ON APP</v>
          </cell>
          <cell r="AB327" t="str">
            <v>ON APP</v>
          </cell>
          <cell r="AC327" t="str">
            <v>ON APP</v>
          </cell>
          <cell r="AD327" t="str">
            <v>Refer to Terms and Surcharges</v>
          </cell>
        </row>
        <row r="328">
          <cell r="B328" t="str">
            <v>Oamaru</v>
          </cell>
          <cell r="C328" t="str">
            <v>New Zealand</v>
          </cell>
          <cell r="D328" t="str">
            <v>AUD</v>
          </cell>
          <cell r="E328">
            <v>148</v>
          </cell>
          <cell r="F328">
            <v>393</v>
          </cell>
          <cell r="G328">
            <v>148</v>
          </cell>
          <cell r="H328" t="str">
            <v>LYT</v>
          </cell>
          <cell r="I328">
            <v>19</v>
          </cell>
          <cell r="J328">
            <v>148</v>
          </cell>
          <cell r="K328">
            <v>393</v>
          </cell>
          <cell r="L328">
            <v>148</v>
          </cell>
          <cell r="M328" t="str">
            <v>LYT</v>
          </cell>
          <cell r="N328">
            <v>20</v>
          </cell>
          <cell r="O328">
            <v>148</v>
          </cell>
          <cell r="P328">
            <v>393</v>
          </cell>
          <cell r="Q328">
            <v>148</v>
          </cell>
          <cell r="R328" t="str">
            <v>LYT</v>
          </cell>
          <cell r="S328">
            <v>12</v>
          </cell>
          <cell r="T328" t="str">
            <v>ON APP</v>
          </cell>
          <cell r="U328" t="str">
            <v>ON APP</v>
          </cell>
          <cell r="V328" t="str">
            <v>ON APP</v>
          </cell>
          <cell r="W328" t="str">
            <v>ON APP</v>
          </cell>
          <cell r="X328" t="str">
            <v>ON APP</v>
          </cell>
          <cell r="Y328" t="str">
            <v>ON APP</v>
          </cell>
          <cell r="Z328" t="str">
            <v>ON APP</v>
          </cell>
          <cell r="AA328" t="str">
            <v>ON APP</v>
          </cell>
          <cell r="AB328" t="str">
            <v>ON APP</v>
          </cell>
          <cell r="AC328" t="str">
            <v>ON APP</v>
          </cell>
          <cell r="AD328" t="str">
            <v>Refer to Terms and Surcharges</v>
          </cell>
        </row>
        <row r="329">
          <cell r="B329" t="str">
            <v>Palmerston North</v>
          </cell>
          <cell r="C329" t="str">
            <v>New Zealand</v>
          </cell>
          <cell r="D329" t="str">
            <v>AUD</v>
          </cell>
          <cell r="E329">
            <v>118</v>
          </cell>
          <cell r="F329">
            <v>288</v>
          </cell>
          <cell r="G329">
            <v>118</v>
          </cell>
          <cell r="H329" t="str">
            <v>LYT</v>
          </cell>
          <cell r="I329">
            <v>10</v>
          </cell>
          <cell r="J329">
            <v>118</v>
          </cell>
          <cell r="K329">
            <v>288</v>
          </cell>
          <cell r="L329">
            <v>118</v>
          </cell>
          <cell r="M329" t="str">
            <v>LYT</v>
          </cell>
          <cell r="N329">
            <v>11</v>
          </cell>
          <cell r="O329">
            <v>118</v>
          </cell>
          <cell r="P329">
            <v>288</v>
          </cell>
          <cell r="Q329">
            <v>118</v>
          </cell>
          <cell r="R329" t="str">
            <v>LYT</v>
          </cell>
          <cell r="S329">
            <v>9</v>
          </cell>
          <cell r="T329" t="str">
            <v>ON APP</v>
          </cell>
          <cell r="U329" t="str">
            <v>ON APP</v>
          </cell>
          <cell r="V329" t="str">
            <v>ON APP</v>
          </cell>
          <cell r="W329" t="str">
            <v>ON APP</v>
          </cell>
          <cell r="X329" t="str">
            <v>ON APP</v>
          </cell>
          <cell r="Y329" t="str">
            <v>ON APP</v>
          </cell>
          <cell r="Z329" t="str">
            <v>ON APP</v>
          </cell>
          <cell r="AA329" t="str">
            <v>ON APP</v>
          </cell>
          <cell r="AB329" t="str">
            <v>ON APP</v>
          </cell>
          <cell r="AC329" t="str">
            <v>ON APP</v>
          </cell>
          <cell r="AD329" t="str">
            <v>Refer to Terms and Surcharges</v>
          </cell>
        </row>
        <row r="330">
          <cell r="B330" t="str">
            <v>Port Chalmers</v>
          </cell>
          <cell r="C330" t="str">
            <v>New Zealand</v>
          </cell>
          <cell r="D330" t="str">
            <v>AUD</v>
          </cell>
          <cell r="E330">
            <v>158</v>
          </cell>
          <cell r="F330">
            <v>383</v>
          </cell>
          <cell r="G330">
            <v>158</v>
          </cell>
          <cell r="H330" t="str">
            <v>LYT</v>
          </cell>
          <cell r="I330">
            <v>19</v>
          </cell>
          <cell r="J330">
            <v>158</v>
          </cell>
          <cell r="K330">
            <v>383</v>
          </cell>
          <cell r="L330">
            <v>158</v>
          </cell>
          <cell r="M330" t="str">
            <v>LYT</v>
          </cell>
          <cell r="N330">
            <v>17</v>
          </cell>
          <cell r="O330">
            <v>158</v>
          </cell>
          <cell r="P330">
            <v>383</v>
          </cell>
          <cell r="Q330">
            <v>158</v>
          </cell>
          <cell r="R330" t="str">
            <v>LYT</v>
          </cell>
          <cell r="S330">
            <v>11</v>
          </cell>
          <cell r="T330" t="str">
            <v>ON APP</v>
          </cell>
          <cell r="U330" t="str">
            <v>ON APP</v>
          </cell>
          <cell r="V330" t="str">
            <v>ON APP</v>
          </cell>
          <cell r="W330" t="str">
            <v>ON APP</v>
          </cell>
          <cell r="X330" t="str">
            <v>ON APP</v>
          </cell>
          <cell r="Y330" t="str">
            <v>ON APP</v>
          </cell>
          <cell r="Z330" t="str">
            <v>ON APP</v>
          </cell>
          <cell r="AA330" t="str">
            <v>ON APP</v>
          </cell>
          <cell r="AB330" t="str">
            <v>ON APP</v>
          </cell>
          <cell r="AC330" t="str">
            <v>ON APP</v>
          </cell>
          <cell r="AD330" t="str">
            <v>Refer to Terms and Surcharges</v>
          </cell>
        </row>
        <row r="331">
          <cell r="B331" t="str">
            <v>Queenstown</v>
          </cell>
          <cell r="C331" t="str">
            <v>New Zealand</v>
          </cell>
          <cell r="D331" t="str">
            <v>AUD</v>
          </cell>
          <cell r="E331">
            <v>208</v>
          </cell>
          <cell r="F331">
            <v>478</v>
          </cell>
          <cell r="G331">
            <v>208</v>
          </cell>
          <cell r="H331" t="str">
            <v>LYT</v>
          </cell>
          <cell r="I331">
            <v>19</v>
          </cell>
          <cell r="J331">
            <v>208</v>
          </cell>
          <cell r="K331">
            <v>478</v>
          </cell>
          <cell r="L331">
            <v>208</v>
          </cell>
          <cell r="M331" t="str">
            <v>LYT</v>
          </cell>
          <cell r="N331">
            <v>17</v>
          </cell>
          <cell r="O331">
            <v>208</v>
          </cell>
          <cell r="P331">
            <v>478</v>
          </cell>
          <cell r="Q331">
            <v>208</v>
          </cell>
          <cell r="R331" t="str">
            <v>LYT</v>
          </cell>
          <cell r="S331">
            <v>11</v>
          </cell>
          <cell r="T331" t="str">
            <v>ON APP</v>
          </cell>
          <cell r="U331" t="str">
            <v>ON APP</v>
          </cell>
          <cell r="V331" t="str">
            <v>ON APP</v>
          </cell>
          <cell r="W331" t="str">
            <v>ON APP</v>
          </cell>
          <cell r="X331" t="str">
            <v>ON APP</v>
          </cell>
          <cell r="Y331" t="str">
            <v>ON APP</v>
          </cell>
          <cell r="Z331" t="str">
            <v>ON APP</v>
          </cell>
          <cell r="AA331" t="str">
            <v>ON APP</v>
          </cell>
          <cell r="AB331" t="str">
            <v>ON APP</v>
          </cell>
          <cell r="AC331" t="str">
            <v>ON APP</v>
          </cell>
          <cell r="AD331" t="str">
            <v>Refer to Terms and Surcharges</v>
          </cell>
        </row>
        <row r="332">
          <cell r="B332" t="str">
            <v>Rotorua</v>
          </cell>
          <cell r="C332" t="str">
            <v>New Zealand</v>
          </cell>
          <cell r="D332" t="str">
            <v>AUD</v>
          </cell>
          <cell r="E332">
            <v>108</v>
          </cell>
          <cell r="F332">
            <v>268</v>
          </cell>
          <cell r="G332">
            <v>108</v>
          </cell>
          <cell r="H332" t="str">
            <v>AKL</v>
          </cell>
          <cell r="I332">
            <v>10</v>
          </cell>
          <cell r="J332">
            <v>108</v>
          </cell>
          <cell r="K332">
            <v>268</v>
          </cell>
          <cell r="L332">
            <v>108</v>
          </cell>
          <cell r="M332" t="str">
            <v>AKL</v>
          </cell>
          <cell r="N332">
            <v>11</v>
          </cell>
          <cell r="O332">
            <v>108</v>
          </cell>
          <cell r="P332">
            <v>268</v>
          </cell>
          <cell r="Q332">
            <v>108</v>
          </cell>
          <cell r="R332" t="str">
            <v>AKL</v>
          </cell>
          <cell r="S332">
            <v>9</v>
          </cell>
          <cell r="T332" t="str">
            <v>ON APP</v>
          </cell>
          <cell r="U332" t="str">
            <v>ON APP</v>
          </cell>
          <cell r="V332" t="str">
            <v>ON APP</v>
          </cell>
          <cell r="W332" t="str">
            <v>ON APP</v>
          </cell>
          <cell r="X332" t="str">
            <v>ON APP</v>
          </cell>
          <cell r="Y332" t="str">
            <v>ON APP</v>
          </cell>
          <cell r="Z332" t="str">
            <v>ON APP</v>
          </cell>
          <cell r="AA332" t="str">
            <v>ON APP</v>
          </cell>
          <cell r="AB332" t="str">
            <v>ON APP</v>
          </cell>
          <cell r="AC332" t="str">
            <v>ON APP</v>
          </cell>
          <cell r="AD332" t="str">
            <v>Refer to Terms and Surcharges</v>
          </cell>
        </row>
        <row r="333">
          <cell r="B333" t="str">
            <v>Tauranga</v>
          </cell>
          <cell r="C333" t="str">
            <v>New Zealand</v>
          </cell>
          <cell r="D333" t="str">
            <v>AUD</v>
          </cell>
          <cell r="E333">
            <v>99</v>
          </cell>
          <cell r="F333">
            <v>177</v>
          </cell>
          <cell r="G333">
            <v>99</v>
          </cell>
          <cell r="H333" t="str">
            <v>AKL</v>
          </cell>
          <cell r="I333">
            <v>9</v>
          </cell>
          <cell r="J333">
            <v>99</v>
          </cell>
          <cell r="K333">
            <v>177</v>
          </cell>
          <cell r="L333">
            <v>99</v>
          </cell>
          <cell r="M333" t="str">
            <v>AKL</v>
          </cell>
          <cell r="N333">
            <v>10</v>
          </cell>
          <cell r="O333">
            <v>99</v>
          </cell>
          <cell r="P333">
            <v>177</v>
          </cell>
          <cell r="Q333">
            <v>99</v>
          </cell>
          <cell r="R333" t="str">
            <v>AKL</v>
          </cell>
          <cell r="S333">
            <v>8</v>
          </cell>
          <cell r="T333" t="str">
            <v>ON APP</v>
          </cell>
          <cell r="U333" t="str">
            <v>ON APP</v>
          </cell>
          <cell r="V333" t="str">
            <v>ON APP</v>
          </cell>
          <cell r="W333" t="str">
            <v>ON APP</v>
          </cell>
          <cell r="X333" t="str">
            <v>ON APP</v>
          </cell>
          <cell r="Y333" t="str">
            <v>ON APP</v>
          </cell>
          <cell r="Z333" t="str">
            <v>ON APP</v>
          </cell>
          <cell r="AA333" t="str">
            <v>ON APP</v>
          </cell>
          <cell r="AB333" t="str">
            <v>ON APP</v>
          </cell>
          <cell r="AC333" t="str">
            <v>ON APP</v>
          </cell>
          <cell r="AD333" t="str">
            <v>Refer to Terms and Surcharges</v>
          </cell>
        </row>
        <row r="334">
          <cell r="B334" t="str">
            <v>Timaru</v>
          </cell>
          <cell r="C334" t="str">
            <v>New Zealand</v>
          </cell>
          <cell r="D334" t="str">
            <v>AUD</v>
          </cell>
          <cell r="E334">
            <v>138</v>
          </cell>
          <cell r="F334">
            <v>373</v>
          </cell>
          <cell r="G334">
            <v>138</v>
          </cell>
          <cell r="H334" t="str">
            <v>LYT</v>
          </cell>
          <cell r="I334">
            <v>19</v>
          </cell>
          <cell r="J334">
            <v>138</v>
          </cell>
          <cell r="K334">
            <v>373</v>
          </cell>
          <cell r="L334">
            <v>138</v>
          </cell>
          <cell r="M334" t="str">
            <v>LYT</v>
          </cell>
          <cell r="N334">
            <v>20</v>
          </cell>
          <cell r="O334">
            <v>138</v>
          </cell>
          <cell r="P334">
            <v>373</v>
          </cell>
          <cell r="Q334">
            <v>138</v>
          </cell>
          <cell r="R334" t="str">
            <v>LYT</v>
          </cell>
          <cell r="S334">
            <v>12</v>
          </cell>
          <cell r="T334" t="str">
            <v>ON APP</v>
          </cell>
          <cell r="U334" t="str">
            <v>ON APP</v>
          </cell>
          <cell r="V334" t="str">
            <v>ON APP</v>
          </cell>
          <cell r="W334" t="str">
            <v>ON APP</v>
          </cell>
          <cell r="X334" t="str">
            <v>ON APP</v>
          </cell>
          <cell r="Y334" t="str">
            <v>ON APP</v>
          </cell>
          <cell r="Z334" t="str">
            <v>ON APP</v>
          </cell>
          <cell r="AA334" t="str">
            <v>ON APP</v>
          </cell>
          <cell r="AB334" t="str">
            <v>ON APP</v>
          </cell>
          <cell r="AC334" t="str">
            <v>ON APP</v>
          </cell>
          <cell r="AD334" t="str">
            <v>Refer to Terms and Surcharges</v>
          </cell>
        </row>
        <row r="335">
          <cell r="B335" t="str">
            <v>Wellington</v>
          </cell>
          <cell r="C335" t="str">
            <v>New Zealand</v>
          </cell>
          <cell r="D335" t="str">
            <v>AUD</v>
          </cell>
          <cell r="E335">
            <v>147</v>
          </cell>
          <cell r="F335">
            <v>317</v>
          </cell>
          <cell r="G335">
            <v>147</v>
          </cell>
          <cell r="H335" t="str">
            <v>AKL</v>
          </cell>
          <cell r="I335">
            <v>10</v>
          </cell>
          <cell r="J335">
            <v>147</v>
          </cell>
          <cell r="K335">
            <v>317</v>
          </cell>
          <cell r="L335">
            <v>147</v>
          </cell>
          <cell r="M335" t="str">
            <v>AKL</v>
          </cell>
          <cell r="N335">
            <v>11</v>
          </cell>
          <cell r="O335">
            <v>147</v>
          </cell>
          <cell r="P335">
            <v>317</v>
          </cell>
          <cell r="Q335">
            <v>147</v>
          </cell>
          <cell r="R335" t="str">
            <v>AKL</v>
          </cell>
          <cell r="S335">
            <v>9</v>
          </cell>
          <cell r="T335" t="str">
            <v>ON APP</v>
          </cell>
          <cell r="U335" t="str">
            <v>ON APP</v>
          </cell>
          <cell r="V335" t="str">
            <v>ON APP</v>
          </cell>
          <cell r="W335" t="str">
            <v>ON APP</v>
          </cell>
          <cell r="X335" t="str">
            <v>ON APP</v>
          </cell>
          <cell r="Y335" t="str">
            <v>ON APP</v>
          </cell>
          <cell r="Z335" t="str">
            <v>ON APP</v>
          </cell>
          <cell r="AA335" t="str">
            <v>ON APP</v>
          </cell>
          <cell r="AB335" t="str">
            <v>ON APP</v>
          </cell>
          <cell r="AC335" t="str">
            <v>ON APP</v>
          </cell>
          <cell r="AD335" t="str">
            <v>Refer to Terms and Surcharges</v>
          </cell>
        </row>
        <row r="336">
          <cell r="B336" t="str">
            <v>Whangarei</v>
          </cell>
          <cell r="C336" t="str">
            <v>New Zealand</v>
          </cell>
          <cell r="D336" t="str">
            <v>AUD</v>
          </cell>
          <cell r="E336">
            <v>118</v>
          </cell>
          <cell r="F336">
            <v>293</v>
          </cell>
          <cell r="G336">
            <v>118</v>
          </cell>
          <cell r="H336" t="str">
            <v>AKL</v>
          </cell>
          <cell r="I336">
            <v>10</v>
          </cell>
          <cell r="J336">
            <v>118</v>
          </cell>
          <cell r="K336">
            <v>293</v>
          </cell>
          <cell r="L336">
            <v>118</v>
          </cell>
          <cell r="M336" t="str">
            <v>AKL</v>
          </cell>
          <cell r="N336">
            <v>11</v>
          </cell>
          <cell r="O336">
            <v>118</v>
          </cell>
          <cell r="P336">
            <v>293</v>
          </cell>
          <cell r="Q336">
            <v>118</v>
          </cell>
          <cell r="R336" t="str">
            <v>AKL</v>
          </cell>
          <cell r="S336">
            <v>9</v>
          </cell>
          <cell r="T336" t="str">
            <v>ON APP</v>
          </cell>
          <cell r="U336" t="str">
            <v>ON APP</v>
          </cell>
          <cell r="V336" t="str">
            <v>ON APP</v>
          </cell>
          <cell r="W336" t="str">
            <v>ON APP</v>
          </cell>
          <cell r="X336" t="str">
            <v>ON APP</v>
          </cell>
          <cell r="Y336" t="str">
            <v>ON APP</v>
          </cell>
          <cell r="Z336" t="str">
            <v>ON APP</v>
          </cell>
          <cell r="AA336" t="str">
            <v>ON APP</v>
          </cell>
          <cell r="AB336" t="str">
            <v>ON APP</v>
          </cell>
          <cell r="AC336" t="str">
            <v>ON APP</v>
          </cell>
          <cell r="AD336" t="str">
            <v>Refer to Terms and Surcharges</v>
          </cell>
        </row>
        <row r="337">
          <cell r="B337" t="str">
            <v>Corinto</v>
          </cell>
          <cell r="C337" t="str">
            <v>Nicaragua</v>
          </cell>
          <cell r="D337" t="str">
            <v>USD</v>
          </cell>
          <cell r="E337" t="str">
            <v>ON APP</v>
          </cell>
          <cell r="F337" t="str">
            <v>ON APP</v>
          </cell>
          <cell r="G337" t="str">
            <v>ON APP</v>
          </cell>
          <cell r="H337" t="str">
            <v>ON APP</v>
          </cell>
          <cell r="I337" t="str">
            <v>ON APP</v>
          </cell>
          <cell r="J337" t="str">
            <v>ON APP</v>
          </cell>
          <cell r="K337" t="str">
            <v>ON APP</v>
          </cell>
          <cell r="L337" t="str">
            <v>ON APP</v>
          </cell>
          <cell r="M337" t="str">
            <v>ON APP</v>
          </cell>
          <cell r="N337" t="str">
            <v>ON APP</v>
          </cell>
          <cell r="O337" t="str">
            <v>ON APP</v>
          </cell>
          <cell r="P337" t="str">
            <v>ON APP</v>
          </cell>
          <cell r="Q337" t="str">
            <v>ON APP</v>
          </cell>
          <cell r="R337" t="str">
            <v>ON APP</v>
          </cell>
          <cell r="S337" t="str">
            <v>ON APP</v>
          </cell>
          <cell r="T337" t="str">
            <v>ON APP</v>
          </cell>
          <cell r="U337" t="str">
            <v>ON APP</v>
          </cell>
          <cell r="V337" t="str">
            <v>ON APP</v>
          </cell>
          <cell r="W337" t="str">
            <v>ON APP</v>
          </cell>
          <cell r="X337" t="str">
            <v>ON APP</v>
          </cell>
          <cell r="Y337" t="str">
            <v>ON APP</v>
          </cell>
          <cell r="Z337" t="str">
            <v>ON APP</v>
          </cell>
          <cell r="AA337" t="str">
            <v>ON APP</v>
          </cell>
          <cell r="AB337" t="str">
            <v>ON APP</v>
          </cell>
          <cell r="AC337" t="str">
            <v>ON APP</v>
          </cell>
          <cell r="AD337" t="str">
            <v>Refer to Terms and Surcharges</v>
          </cell>
        </row>
        <row r="338">
          <cell r="B338" t="str">
            <v>Lagos</v>
          </cell>
          <cell r="C338" t="str">
            <v>Nigeria</v>
          </cell>
          <cell r="D338" t="str">
            <v>USD</v>
          </cell>
          <cell r="E338">
            <v>475</v>
          </cell>
          <cell r="F338">
            <v>475</v>
          </cell>
          <cell r="G338">
            <v>950</v>
          </cell>
          <cell r="H338" t="str">
            <v>SIN/DUR</v>
          </cell>
          <cell r="I338">
            <v>75</v>
          </cell>
          <cell r="J338">
            <v>475</v>
          </cell>
          <cell r="K338">
            <v>475</v>
          </cell>
          <cell r="L338">
            <v>950</v>
          </cell>
          <cell r="M338" t="str">
            <v>SIN/DUR</v>
          </cell>
          <cell r="N338">
            <v>78</v>
          </cell>
          <cell r="O338">
            <v>475</v>
          </cell>
          <cell r="P338">
            <v>475</v>
          </cell>
          <cell r="Q338">
            <v>950</v>
          </cell>
          <cell r="R338" t="str">
            <v>SIN/DUR</v>
          </cell>
          <cell r="S338">
            <v>73</v>
          </cell>
          <cell r="T338">
            <v>475</v>
          </cell>
          <cell r="U338">
            <v>475</v>
          </cell>
          <cell r="V338">
            <v>950</v>
          </cell>
          <cell r="W338" t="str">
            <v>SIN/DUR</v>
          </cell>
          <cell r="X338">
            <v>79</v>
          </cell>
          <cell r="Y338">
            <v>475</v>
          </cell>
          <cell r="Z338">
            <v>475</v>
          </cell>
          <cell r="AA338">
            <v>475</v>
          </cell>
          <cell r="AB338" t="str">
            <v>SIN/DUR</v>
          </cell>
          <cell r="AC338">
            <v>76</v>
          </cell>
          <cell r="AD338" t="str">
            <v>Refer to Terms and Surcharges</v>
          </cell>
        </row>
        <row r="339">
          <cell r="B339" t="str">
            <v>Niue</v>
          </cell>
          <cell r="C339" t="str">
            <v>Niue</v>
          </cell>
          <cell r="D339" t="str">
            <v>AUD</v>
          </cell>
          <cell r="E339">
            <v>425</v>
          </cell>
          <cell r="F339">
            <v>425</v>
          </cell>
          <cell r="G339">
            <v>425</v>
          </cell>
          <cell r="H339" t="str">
            <v>AKL</v>
          </cell>
          <cell r="I339" t="str">
            <v>ON</v>
          </cell>
          <cell r="J339">
            <v>425</v>
          </cell>
          <cell r="K339">
            <v>425</v>
          </cell>
          <cell r="L339">
            <v>425</v>
          </cell>
          <cell r="M339" t="str">
            <v>AKL</v>
          </cell>
          <cell r="N339" t="str">
            <v>ON</v>
          </cell>
          <cell r="O339">
            <v>425</v>
          </cell>
          <cell r="P339">
            <v>425</v>
          </cell>
          <cell r="Q339">
            <v>425</v>
          </cell>
          <cell r="R339" t="str">
            <v>AKL</v>
          </cell>
          <cell r="S339" t="str">
            <v>ON APP</v>
          </cell>
          <cell r="T339">
            <v>470</v>
          </cell>
          <cell r="U339">
            <v>470</v>
          </cell>
          <cell r="V339">
            <v>470</v>
          </cell>
          <cell r="W339" t="str">
            <v>MEL/AKL</v>
          </cell>
          <cell r="X339" t="str">
            <v>ON APP</v>
          </cell>
          <cell r="Y339" t="str">
            <v>ON APP</v>
          </cell>
          <cell r="Z339" t="str">
            <v>ON APP</v>
          </cell>
          <cell r="AA339" t="str">
            <v>ON APP</v>
          </cell>
          <cell r="AB339" t="str">
            <v>ON APP</v>
          </cell>
          <cell r="AC339" t="str">
            <v>ON APP</v>
          </cell>
          <cell r="AD339" t="str">
            <v>Refer to Terms and Surcharges</v>
          </cell>
        </row>
        <row r="340">
          <cell r="B340" t="str">
            <v>Oslo</v>
          </cell>
          <cell r="C340" t="str">
            <v>Norway</v>
          </cell>
          <cell r="D340" t="str">
            <v>USD</v>
          </cell>
          <cell r="E340">
            <v>390</v>
          </cell>
          <cell r="F340">
            <v>390</v>
          </cell>
          <cell r="G340">
            <v>390</v>
          </cell>
          <cell r="H340" t="str">
            <v>SIN/AAR</v>
          </cell>
          <cell r="I340">
            <v>66</v>
          </cell>
          <cell r="J340">
            <v>390</v>
          </cell>
          <cell r="K340">
            <v>390</v>
          </cell>
          <cell r="L340">
            <v>390</v>
          </cell>
          <cell r="M340" t="str">
            <v>SIN/AAR</v>
          </cell>
          <cell r="N340">
            <v>68</v>
          </cell>
          <cell r="O340">
            <v>390</v>
          </cell>
          <cell r="P340">
            <v>390</v>
          </cell>
          <cell r="Q340">
            <v>390</v>
          </cell>
          <cell r="R340" t="str">
            <v>SIN/AAR</v>
          </cell>
          <cell r="S340">
            <v>77</v>
          </cell>
          <cell r="T340">
            <v>445</v>
          </cell>
          <cell r="U340">
            <v>445</v>
          </cell>
          <cell r="V340">
            <v>445</v>
          </cell>
          <cell r="W340" t="str">
            <v>SIN/AAR</v>
          </cell>
          <cell r="X340">
            <v>72</v>
          </cell>
          <cell r="Y340">
            <v>445</v>
          </cell>
          <cell r="Z340">
            <v>445</v>
          </cell>
          <cell r="AA340">
            <v>445</v>
          </cell>
          <cell r="AB340" t="str">
            <v>SIN/AAR</v>
          </cell>
          <cell r="AC340">
            <v>73</v>
          </cell>
          <cell r="AD340" t="str">
            <v>Refer to Terms and Surcharges</v>
          </cell>
        </row>
        <row r="341">
          <cell r="B341" t="str">
            <v>Stavanger</v>
          </cell>
          <cell r="C341" t="str">
            <v>Norway</v>
          </cell>
          <cell r="D341" t="str">
            <v>USD</v>
          </cell>
          <cell r="E341" t="str">
            <v>ON APP</v>
          </cell>
          <cell r="F341" t="str">
            <v>ON APP</v>
          </cell>
          <cell r="G341" t="str">
            <v>ON APP</v>
          </cell>
          <cell r="H341" t="str">
            <v>ON APP</v>
          </cell>
          <cell r="I341" t="str">
            <v>ON APP</v>
          </cell>
          <cell r="J341" t="str">
            <v>ON APP</v>
          </cell>
          <cell r="K341" t="str">
            <v>ON APP</v>
          </cell>
          <cell r="L341" t="str">
            <v>ON APP</v>
          </cell>
          <cell r="M341" t="str">
            <v>ON APP</v>
          </cell>
          <cell r="N341" t="str">
            <v>ON APP</v>
          </cell>
          <cell r="O341" t="str">
            <v>ON APP</v>
          </cell>
          <cell r="P341" t="str">
            <v>ON APP</v>
          </cell>
          <cell r="Q341" t="str">
            <v>ON APP</v>
          </cell>
          <cell r="R341" t="str">
            <v>ON APP</v>
          </cell>
          <cell r="S341" t="str">
            <v>ON APP</v>
          </cell>
          <cell r="T341" t="str">
            <v>ON APP</v>
          </cell>
          <cell r="U341" t="str">
            <v>ON APP</v>
          </cell>
          <cell r="V341" t="str">
            <v>ON APP</v>
          </cell>
          <cell r="W341" t="str">
            <v>ON APP</v>
          </cell>
          <cell r="X341" t="str">
            <v>ON APP</v>
          </cell>
          <cell r="Y341" t="str">
            <v>ON APP</v>
          </cell>
          <cell r="Z341" t="str">
            <v>ON APP</v>
          </cell>
          <cell r="AA341" t="str">
            <v>ON APP</v>
          </cell>
          <cell r="AB341" t="str">
            <v>ON APP</v>
          </cell>
          <cell r="AC341" t="str">
            <v>ON APP</v>
          </cell>
          <cell r="AD341" t="str">
            <v>Refer to Terms and Surcharges</v>
          </cell>
        </row>
        <row r="342">
          <cell r="B342" t="str">
            <v>Sohar</v>
          </cell>
          <cell r="C342" t="str">
            <v>Oman</v>
          </cell>
          <cell r="D342" t="str">
            <v>USD</v>
          </cell>
          <cell r="E342">
            <v>278</v>
          </cell>
          <cell r="F342">
            <v>278</v>
          </cell>
          <cell r="G342">
            <v>278</v>
          </cell>
          <cell r="H342" t="str">
            <v>SIN/DXB</v>
          </cell>
          <cell r="I342">
            <v>41</v>
          </cell>
          <cell r="J342">
            <v>278</v>
          </cell>
          <cell r="K342">
            <v>278</v>
          </cell>
          <cell r="L342">
            <v>278</v>
          </cell>
          <cell r="M342" t="str">
            <v>SIN/DXB</v>
          </cell>
          <cell r="N342">
            <v>40</v>
          </cell>
          <cell r="O342">
            <v>278</v>
          </cell>
          <cell r="P342">
            <v>278</v>
          </cell>
          <cell r="Q342">
            <v>278</v>
          </cell>
          <cell r="R342" t="str">
            <v>SIN/DXB</v>
          </cell>
          <cell r="S342">
            <v>38</v>
          </cell>
          <cell r="T342">
            <v>288</v>
          </cell>
          <cell r="U342">
            <v>288</v>
          </cell>
          <cell r="V342">
            <v>288</v>
          </cell>
          <cell r="W342" t="str">
            <v>SIN/DXB</v>
          </cell>
          <cell r="X342">
            <v>38</v>
          </cell>
          <cell r="Y342">
            <v>288</v>
          </cell>
          <cell r="Z342">
            <v>288</v>
          </cell>
          <cell r="AA342">
            <v>288</v>
          </cell>
          <cell r="AB342" t="str">
            <v>SIN/DXB</v>
          </cell>
          <cell r="AC342">
            <v>38</v>
          </cell>
          <cell r="AD342" t="str">
            <v>Refer to Terms and Surcharges</v>
          </cell>
        </row>
        <row r="343">
          <cell r="B343" t="str">
            <v>Karachi</v>
          </cell>
          <cell r="C343" t="str">
            <v>Pakistan</v>
          </cell>
          <cell r="D343" t="str">
            <v>USD</v>
          </cell>
          <cell r="E343">
            <v>146</v>
          </cell>
          <cell r="F343">
            <v>146</v>
          </cell>
          <cell r="G343">
            <v>146</v>
          </cell>
          <cell r="H343" t="str">
            <v>SIN</v>
          </cell>
          <cell r="I343">
            <v>37</v>
          </cell>
          <cell r="J343">
            <v>146</v>
          </cell>
          <cell r="K343">
            <v>146</v>
          </cell>
          <cell r="L343">
            <v>146</v>
          </cell>
          <cell r="M343" t="str">
            <v>SIN</v>
          </cell>
          <cell r="N343">
            <v>36</v>
          </cell>
          <cell r="O343">
            <v>146</v>
          </cell>
          <cell r="P343">
            <v>146</v>
          </cell>
          <cell r="Q343">
            <v>146</v>
          </cell>
          <cell r="R343" t="str">
            <v>SIN</v>
          </cell>
          <cell r="S343">
            <v>34</v>
          </cell>
          <cell r="T343">
            <v>156</v>
          </cell>
          <cell r="U343">
            <v>156</v>
          </cell>
          <cell r="V343">
            <v>156</v>
          </cell>
          <cell r="W343" t="str">
            <v>SIN</v>
          </cell>
          <cell r="X343">
            <v>34</v>
          </cell>
          <cell r="Y343">
            <v>156</v>
          </cell>
          <cell r="Z343">
            <v>156</v>
          </cell>
          <cell r="AA343">
            <v>156</v>
          </cell>
          <cell r="AB343" t="str">
            <v>SIN</v>
          </cell>
          <cell r="AC343">
            <v>34</v>
          </cell>
          <cell r="AD343" t="str">
            <v>Refer to Terms and Surcharges</v>
          </cell>
        </row>
        <row r="344">
          <cell r="B344" t="str">
            <v>Balboa</v>
          </cell>
          <cell r="C344" t="str">
            <v>Panama</v>
          </cell>
          <cell r="D344" t="str">
            <v>USD</v>
          </cell>
          <cell r="E344">
            <v>495</v>
          </cell>
          <cell r="F344">
            <v>495</v>
          </cell>
          <cell r="G344">
            <v>495</v>
          </cell>
          <cell r="H344" t="str">
            <v>SIN/BUS/VLP</v>
          </cell>
          <cell r="I344">
            <v>47</v>
          </cell>
          <cell r="J344">
            <v>495</v>
          </cell>
          <cell r="K344">
            <v>495</v>
          </cell>
          <cell r="L344">
            <v>495</v>
          </cell>
          <cell r="M344" t="str">
            <v>SIN/BUS/VLP</v>
          </cell>
          <cell r="N344">
            <v>50</v>
          </cell>
          <cell r="O344">
            <v>495</v>
          </cell>
          <cell r="P344">
            <v>495</v>
          </cell>
          <cell r="Q344">
            <v>495</v>
          </cell>
          <cell r="R344" t="str">
            <v>SIN/BUS/VLP</v>
          </cell>
          <cell r="S344">
            <v>45</v>
          </cell>
          <cell r="T344">
            <v>495</v>
          </cell>
          <cell r="U344">
            <v>495</v>
          </cell>
          <cell r="V344">
            <v>495</v>
          </cell>
          <cell r="W344" t="str">
            <v>SIN/BUS/VLP</v>
          </cell>
          <cell r="X344">
            <v>55</v>
          </cell>
          <cell r="Y344">
            <v>455</v>
          </cell>
          <cell r="Z344">
            <v>455</v>
          </cell>
          <cell r="AA344">
            <v>455</v>
          </cell>
          <cell r="AB344" t="str">
            <v>SIN/BUS/CFZ</v>
          </cell>
          <cell r="AC344">
            <v>50</v>
          </cell>
          <cell r="AD344" t="str">
            <v>Refer to Terms and Surcharges + PSS US$ 6.00 per m3</v>
          </cell>
        </row>
        <row r="345">
          <cell r="B345" t="str">
            <v xml:space="preserve">Colon Free Zone </v>
          </cell>
          <cell r="C345" t="str">
            <v>Panama</v>
          </cell>
          <cell r="D345" t="str">
            <v>USD</v>
          </cell>
          <cell r="E345">
            <v>335</v>
          </cell>
          <cell r="F345">
            <v>335</v>
          </cell>
          <cell r="G345">
            <v>335</v>
          </cell>
          <cell r="H345" t="str">
            <v>SIN/BUS</v>
          </cell>
          <cell r="I345">
            <v>43</v>
          </cell>
          <cell r="J345">
            <v>335</v>
          </cell>
          <cell r="K345">
            <v>335</v>
          </cell>
          <cell r="L345">
            <v>335</v>
          </cell>
          <cell r="M345" t="str">
            <v>SIN/BUS</v>
          </cell>
          <cell r="N345">
            <v>46</v>
          </cell>
          <cell r="O345">
            <v>335</v>
          </cell>
          <cell r="P345">
            <v>335</v>
          </cell>
          <cell r="Q345">
            <v>335</v>
          </cell>
          <cell r="R345" t="str">
            <v>SIN/BUS</v>
          </cell>
          <cell r="S345">
            <v>41</v>
          </cell>
          <cell r="T345">
            <v>390</v>
          </cell>
          <cell r="U345">
            <v>390</v>
          </cell>
          <cell r="V345">
            <v>390</v>
          </cell>
          <cell r="W345" t="str">
            <v>SIN/BUS</v>
          </cell>
          <cell r="X345">
            <v>51</v>
          </cell>
          <cell r="Y345">
            <v>465</v>
          </cell>
          <cell r="Z345">
            <v>465</v>
          </cell>
          <cell r="AA345">
            <v>465</v>
          </cell>
          <cell r="AB345" t="str">
            <v>SIN/BUS</v>
          </cell>
          <cell r="AC345">
            <v>46</v>
          </cell>
          <cell r="AD345" t="str">
            <v>Refer to Terms and Surcharges + PSS US$ 6.00 per m3</v>
          </cell>
        </row>
        <row r="346">
          <cell r="B346" t="str">
            <v>Cristobal</v>
          </cell>
          <cell r="C346" t="str">
            <v>Panama</v>
          </cell>
          <cell r="D346" t="str">
            <v>USD</v>
          </cell>
          <cell r="E346">
            <v>390</v>
          </cell>
          <cell r="F346">
            <v>390</v>
          </cell>
          <cell r="G346">
            <v>390</v>
          </cell>
          <cell r="H346" t="str">
            <v>SIN/BUS</v>
          </cell>
          <cell r="I346">
            <v>47</v>
          </cell>
          <cell r="J346">
            <v>390</v>
          </cell>
          <cell r="K346">
            <v>390</v>
          </cell>
          <cell r="L346" t="str">
            <v>ON APP</v>
          </cell>
          <cell r="M346" t="str">
            <v>SIN/BUS</v>
          </cell>
          <cell r="N346">
            <v>50</v>
          </cell>
          <cell r="O346">
            <v>390</v>
          </cell>
          <cell r="P346">
            <v>390</v>
          </cell>
          <cell r="Q346">
            <v>390</v>
          </cell>
          <cell r="R346" t="str">
            <v>SIN/BUS</v>
          </cell>
          <cell r="S346">
            <v>45</v>
          </cell>
          <cell r="T346">
            <v>445</v>
          </cell>
          <cell r="U346">
            <v>445</v>
          </cell>
          <cell r="V346">
            <v>445</v>
          </cell>
          <cell r="W346" t="str">
            <v>SIN/BUS</v>
          </cell>
          <cell r="X346">
            <v>55</v>
          </cell>
          <cell r="Y346">
            <v>545</v>
          </cell>
          <cell r="Z346">
            <v>545</v>
          </cell>
          <cell r="AA346">
            <v>545</v>
          </cell>
          <cell r="AB346" t="str">
            <v>SIN/BUS/CFZ</v>
          </cell>
          <cell r="AC346">
            <v>50</v>
          </cell>
          <cell r="AD346" t="str">
            <v>Refer to Terms and Surcharges + PSS US$ 6.00 per m3</v>
          </cell>
        </row>
        <row r="347">
          <cell r="B347" t="str">
            <v>Manzanillo (PC)</v>
          </cell>
          <cell r="C347" t="str">
            <v>Panama</v>
          </cell>
          <cell r="D347" t="str">
            <v>USD</v>
          </cell>
          <cell r="E347">
            <v>390</v>
          </cell>
          <cell r="F347">
            <v>390</v>
          </cell>
          <cell r="G347">
            <v>780</v>
          </cell>
          <cell r="H347" t="str">
            <v>SIN/BUS</v>
          </cell>
          <cell r="I347">
            <v>47</v>
          </cell>
          <cell r="J347">
            <v>390</v>
          </cell>
          <cell r="K347">
            <v>390</v>
          </cell>
          <cell r="L347">
            <v>780</v>
          </cell>
          <cell r="M347" t="str">
            <v>SIN/BUS</v>
          </cell>
          <cell r="N347">
            <v>50</v>
          </cell>
          <cell r="O347">
            <v>390</v>
          </cell>
          <cell r="P347">
            <v>390</v>
          </cell>
          <cell r="Q347">
            <v>780</v>
          </cell>
          <cell r="R347" t="str">
            <v>SIN/BUS</v>
          </cell>
          <cell r="S347">
            <v>45</v>
          </cell>
          <cell r="T347">
            <v>425</v>
          </cell>
          <cell r="U347">
            <v>425</v>
          </cell>
          <cell r="V347">
            <v>850</v>
          </cell>
          <cell r="W347" t="str">
            <v>SIN/BUS</v>
          </cell>
          <cell r="X347">
            <v>55</v>
          </cell>
          <cell r="Y347">
            <v>510</v>
          </cell>
          <cell r="Z347">
            <v>510</v>
          </cell>
          <cell r="AA347">
            <v>510</v>
          </cell>
          <cell r="AB347" t="str">
            <v>SIN/BUS/CFZ</v>
          </cell>
          <cell r="AC347">
            <v>50</v>
          </cell>
          <cell r="AD347" t="str">
            <v>Refer to Terms and Surcharges + PSS US$ 6.00 per m3</v>
          </cell>
        </row>
        <row r="348">
          <cell r="B348" t="str">
            <v>Panama City</v>
          </cell>
          <cell r="C348" t="str">
            <v>Panama</v>
          </cell>
          <cell r="D348" t="str">
            <v>USD</v>
          </cell>
          <cell r="E348">
            <v>390</v>
          </cell>
          <cell r="F348">
            <v>390</v>
          </cell>
          <cell r="G348">
            <v>390</v>
          </cell>
          <cell r="H348" t="str">
            <v>SIN/BUS/CFZ</v>
          </cell>
          <cell r="I348">
            <v>47</v>
          </cell>
          <cell r="J348">
            <v>390</v>
          </cell>
          <cell r="K348">
            <v>390</v>
          </cell>
          <cell r="L348">
            <v>390</v>
          </cell>
          <cell r="M348" t="str">
            <v>SIN/BUS/CFZ</v>
          </cell>
          <cell r="N348">
            <v>50</v>
          </cell>
          <cell r="O348">
            <v>390</v>
          </cell>
          <cell r="P348">
            <v>390</v>
          </cell>
          <cell r="Q348">
            <v>390</v>
          </cell>
          <cell r="R348" t="str">
            <v>SIN/BUS/CFZ</v>
          </cell>
          <cell r="S348">
            <v>45</v>
          </cell>
          <cell r="T348">
            <v>435</v>
          </cell>
          <cell r="U348">
            <v>435</v>
          </cell>
          <cell r="V348">
            <v>435</v>
          </cell>
          <cell r="W348" t="str">
            <v>SIN/BUS/CFZ</v>
          </cell>
          <cell r="X348">
            <v>55</v>
          </cell>
          <cell r="Y348">
            <v>510</v>
          </cell>
          <cell r="Z348">
            <v>510</v>
          </cell>
          <cell r="AA348">
            <v>510</v>
          </cell>
          <cell r="AB348" t="str">
            <v>SIN/BUS/CFZ</v>
          </cell>
          <cell r="AC348">
            <v>50</v>
          </cell>
          <cell r="AD348" t="str">
            <v>Refer to Terms and Surcharges + PSS US$ 6.00 per m3</v>
          </cell>
        </row>
        <row r="349">
          <cell r="B349" t="str">
            <v>Lae</v>
          </cell>
          <cell r="C349" t="str">
            <v>Papua New Guinea</v>
          </cell>
          <cell r="D349" t="str">
            <v>AUD</v>
          </cell>
          <cell r="E349">
            <v>230</v>
          </cell>
          <cell r="F349">
            <v>230</v>
          </cell>
          <cell r="G349">
            <v>230</v>
          </cell>
          <cell r="H349" t="str">
            <v>DIRECT</v>
          </cell>
          <cell r="I349">
            <v>25</v>
          </cell>
          <cell r="J349">
            <v>230</v>
          </cell>
          <cell r="K349">
            <v>230</v>
          </cell>
          <cell r="L349">
            <v>230</v>
          </cell>
          <cell r="M349" t="str">
            <v>DIRECT</v>
          </cell>
          <cell r="N349">
            <v>28</v>
          </cell>
          <cell r="O349">
            <v>215</v>
          </cell>
          <cell r="P349">
            <v>215</v>
          </cell>
          <cell r="Q349">
            <v>215</v>
          </cell>
          <cell r="R349" t="str">
            <v>DIRECT</v>
          </cell>
          <cell r="S349">
            <v>13</v>
          </cell>
          <cell r="T349">
            <v>260</v>
          </cell>
          <cell r="U349">
            <v>260</v>
          </cell>
          <cell r="V349">
            <v>260</v>
          </cell>
          <cell r="W349" t="str">
            <v>MEL/DIRECT</v>
          </cell>
          <cell r="X349" t="str">
            <v>ON APP</v>
          </cell>
          <cell r="Y349" t="str">
            <v>ON APP</v>
          </cell>
          <cell r="Z349" t="str">
            <v>ON APP</v>
          </cell>
          <cell r="AA349" t="str">
            <v>ON APP</v>
          </cell>
          <cell r="AB349" t="str">
            <v>ON APP</v>
          </cell>
          <cell r="AC349" t="str">
            <v>ON APP</v>
          </cell>
          <cell r="AD349" t="str">
            <v>Refer to Terms and Surcharges</v>
          </cell>
        </row>
        <row r="350">
          <cell r="B350" t="str">
            <v>Port Moresby</v>
          </cell>
          <cell r="C350" t="str">
            <v>Papua New Guinea</v>
          </cell>
          <cell r="D350" t="str">
            <v>AUD</v>
          </cell>
          <cell r="E350">
            <v>230</v>
          </cell>
          <cell r="F350">
            <v>230</v>
          </cell>
          <cell r="G350">
            <v>230</v>
          </cell>
          <cell r="H350" t="str">
            <v>DIRECT</v>
          </cell>
          <cell r="I350">
            <v>22</v>
          </cell>
          <cell r="J350">
            <v>230</v>
          </cell>
          <cell r="K350">
            <v>230</v>
          </cell>
          <cell r="L350">
            <v>230</v>
          </cell>
          <cell r="M350" t="str">
            <v>DIRECT</v>
          </cell>
          <cell r="N350">
            <v>25</v>
          </cell>
          <cell r="O350">
            <v>215</v>
          </cell>
          <cell r="P350">
            <v>215</v>
          </cell>
          <cell r="Q350">
            <v>215</v>
          </cell>
          <cell r="R350" t="str">
            <v>DIRECT</v>
          </cell>
          <cell r="S350">
            <v>10</v>
          </cell>
          <cell r="T350">
            <v>275</v>
          </cell>
          <cell r="U350">
            <v>275</v>
          </cell>
          <cell r="V350">
            <v>275</v>
          </cell>
          <cell r="W350" t="str">
            <v>MEL/DIRECT</v>
          </cell>
          <cell r="X350" t="str">
            <v>ON APP</v>
          </cell>
          <cell r="Y350" t="str">
            <v>ON APP</v>
          </cell>
          <cell r="Z350" t="str">
            <v>ON APP</v>
          </cell>
          <cell r="AA350" t="str">
            <v>ON APP</v>
          </cell>
          <cell r="AB350" t="str">
            <v>ON APP</v>
          </cell>
          <cell r="AC350" t="str">
            <v>ON APP</v>
          </cell>
          <cell r="AD350" t="str">
            <v>Refer to Terms and Surcharges</v>
          </cell>
        </row>
        <row r="351">
          <cell r="B351" t="str">
            <v>Asuncion</v>
          </cell>
          <cell r="C351" t="str">
            <v>Paraguay</v>
          </cell>
          <cell r="D351" t="str">
            <v>USD</v>
          </cell>
          <cell r="E351">
            <v>325</v>
          </cell>
          <cell r="F351">
            <v>325</v>
          </cell>
          <cell r="G351">
            <v>325</v>
          </cell>
          <cell r="H351" t="str">
            <v>SIN/BUS/MVD</v>
          </cell>
          <cell r="I351">
            <v>83</v>
          </cell>
          <cell r="J351">
            <v>325</v>
          </cell>
          <cell r="K351">
            <v>325</v>
          </cell>
          <cell r="L351">
            <v>325</v>
          </cell>
          <cell r="M351" t="str">
            <v>SIN/BUS/MVD</v>
          </cell>
          <cell r="N351">
            <v>86</v>
          </cell>
          <cell r="O351">
            <v>325</v>
          </cell>
          <cell r="P351">
            <v>325</v>
          </cell>
          <cell r="Q351">
            <v>325</v>
          </cell>
          <cell r="R351" t="str">
            <v>SIN/BUS/MVD</v>
          </cell>
          <cell r="S351">
            <v>81</v>
          </cell>
          <cell r="T351">
            <v>380</v>
          </cell>
          <cell r="U351">
            <v>380</v>
          </cell>
          <cell r="V351">
            <v>380</v>
          </cell>
          <cell r="W351" t="str">
            <v>SIN/BUS/MVD</v>
          </cell>
          <cell r="X351">
            <v>91</v>
          </cell>
          <cell r="Y351">
            <v>438</v>
          </cell>
          <cell r="Z351">
            <v>438</v>
          </cell>
          <cell r="AA351">
            <v>438</v>
          </cell>
          <cell r="AB351" t="str">
            <v>SIN/BUS/MVD</v>
          </cell>
          <cell r="AC351">
            <v>84</v>
          </cell>
          <cell r="AD351" t="str">
            <v>Refer to Terms and Surcharges</v>
          </cell>
        </row>
        <row r="352">
          <cell r="B352" t="str">
            <v>Callao</v>
          </cell>
          <cell r="C352" t="str">
            <v>Peru</v>
          </cell>
          <cell r="D352" t="str">
            <v>USD</v>
          </cell>
          <cell r="E352">
            <v>245</v>
          </cell>
          <cell r="F352">
            <v>245</v>
          </cell>
          <cell r="G352">
            <v>245</v>
          </cell>
          <cell r="H352" t="str">
            <v>SIN/BUS</v>
          </cell>
          <cell r="I352">
            <v>48</v>
          </cell>
          <cell r="J352">
            <v>245</v>
          </cell>
          <cell r="K352">
            <v>245</v>
          </cell>
          <cell r="L352">
            <v>245</v>
          </cell>
          <cell r="M352" t="str">
            <v>SIN/BUS</v>
          </cell>
          <cell r="N352">
            <v>51</v>
          </cell>
          <cell r="O352">
            <v>245</v>
          </cell>
          <cell r="P352">
            <v>245</v>
          </cell>
          <cell r="Q352">
            <v>245</v>
          </cell>
          <cell r="R352" t="str">
            <v>SIN/BUS</v>
          </cell>
          <cell r="S352">
            <v>46</v>
          </cell>
          <cell r="T352">
            <v>300</v>
          </cell>
          <cell r="U352">
            <v>300</v>
          </cell>
          <cell r="V352">
            <v>300</v>
          </cell>
          <cell r="W352" t="str">
            <v>SIN/BUS</v>
          </cell>
          <cell r="X352">
            <v>56</v>
          </cell>
          <cell r="Y352">
            <v>400</v>
          </cell>
          <cell r="Z352">
            <v>400</v>
          </cell>
          <cell r="AA352">
            <v>400</v>
          </cell>
          <cell r="AB352" t="str">
            <v>SIN/BUS</v>
          </cell>
          <cell r="AC352">
            <v>51</v>
          </cell>
          <cell r="AD352" t="str">
            <v>Refer to Terms and Surcharges</v>
          </cell>
        </row>
        <row r="353">
          <cell r="B353" t="str">
            <v>Lima</v>
          </cell>
          <cell r="C353" t="str">
            <v>Peru</v>
          </cell>
          <cell r="D353" t="str">
            <v>USD</v>
          </cell>
          <cell r="E353" t="str">
            <v>ON APP</v>
          </cell>
          <cell r="F353" t="str">
            <v>ON APP</v>
          </cell>
          <cell r="G353" t="str">
            <v>ON APP</v>
          </cell>
          <cell r="H353" t="str">
            <v>ON APP</v>
          </cell>
          <cell r="I353" t="str">
            <v>ON APP</v>
          </cell>
          <cell r="J353" t="str">
            <v>ON APP</v>
          </cell>
          <cell r="K353" t="str">
            <v>ON APP</v>
          </cell>
          <cell r="L353" t="str">
            <v>ON APP</v>
          </cell>
          <cell r="M353" t="str">
            <v>ON APP</v>
          </cell>
          <cell r="N353" t="str">
            <v>ON APP</v>
          </cell>
          <cell r="O353" t="str">
            <v>ON APP</v>
          </cell>
          <cell r="P353" t="str">
            <v>ON APP</v>
          </cell>
          <cell r="Q353" t="str">
            <v>ON APP</v>
          </cell>
          <cell r="R353" t="str">
            <v>ON APP</v>
          </cell>
          <cell r="S353" t="str">
            <v>ON APP</v>
          </cell>
          <cell r="T353" t="str">
            <v>ON APP</v>
          </cell>
          <cell r="U353" t="str">
            <v>ON APP</v>
          </cell>
          <cell r="V353" t="str">
            <v>ON APP</v>
          </cell>
          <cell r="W353" t="str">
            <v>ON APP</v>
          </cell>
          <cell r="X353" t="str">
            <v>ON APP</v>
          </cell>
          <cell r="Y353" t="str">
            <v>ON APP</v>
          </cell>
          <cell r="Z353" t="str">
            <v>ON APP</v>
          </cell>
          <cell r="AA353" t="str">
            <v>ON APP</v>
          </cell>
          <cell r="AB353" t="str">
            <v>ON APP</v>
          </cell>
          <cell r="AC353" t="str">
            <v>ON APP</v>
          </cell>
          <cell r="AD353" t="str">
            <v>Refer to Terms and Surcharges</v>
          </cell>
        </row>
        <row r="354">
          <cell r="B354" t="str">
            <v>Cebu</v>
          </cell>
          <cell r="C354" t="str">
            <v>Philippines</v>
          </cell>
          <cell r="D354" t="str">
            <v>USD</v>
          </cell>
          <cell r="E354">
            <v>89</v>
          </cell>
          <cell r="F354">
            <v>89</v>
          </cell>
          <cell r="G354">
            <v>89</v>
          </cell>
          <cell r="H354" t="str">
            <v>SIN</v>
          </cell>
          <cell r="I354">
            <v>30</v>
          </cell>
          <cell r="J354">
            <v>89</v>
          </cell>
          <cell r="K354">
            <v>89</v>
          </cell>
          <cell r="L354">
            <v>89</v>
          </cell>
          <cell r="M354" t="str">
            <v>SIN</v>
          </cell>
          <cell r="N354">
            <v>29</v>
          </cell>
          <cell r="O354">
            <v>89</v>
          </cell>
          <cell r="P354">
            <v>89</v>
          </cell>
          <cell r="Q354">
            <v>89</v>
          </cell>
          <cell r="R354" t="str">
            <v>SIN</v>
          </cell>
          <cell r="S354">
            <v>27</v>
          </cell>
          <cell r="T354">
            <v>93</v>
          </cell>
          <cell r="U354">
            <v>93</v>
          </cell>
          <cell r="V354">
            <v>93</v>
          </cell>
          <cell r="W354" t="str">
            <v>SIN</v>
          </cell>
          <cell r="X354">
            <v>27</v>
          </cell>
          <cell r="Y354">
            <v>110</v>
          </cell>
          <cell r="Z354">
            <v>110</v>
          </cell>
          <cell r="AA354">
            <v>110</v>
          </cell>
          <cell r="AB354" t="str">
            <v xml:space="preserve">SIN </v>
          </cell>
          <cell r="AC354">
            <v>27</v>
          </cell>
          <cell r="AD354" t="str">
            <v>Refer to Terms and Surcharges</v>
          </cell>
        </row>
        <row r="355">
          <cell r="B355" t="str">
            <v>Manila</v>
          </cell>
          <cell r="C355" t="str">
            <v>Philippines</v>
          </cell>
          <cell r="D355" t="str">
            <v>USD</v>
          </cell>
          <cell r="E355">
            <v>124</v>
          </cell>
          <cell r="F355">
            <v>124</v>
          </cell>
          <cell r="G355">
            <v>124</v>
          </cell>
          <cell r="H355" t="str">
            <v>SIN</v>
          </cell>
          <cell r="I355">
            <v>25</v>
          </cell>
          <cell r="J355">
            <v>124</v>
          </cell>
          <cell r="K355">
            <v>124</v>
          </cell>
          <cell r="L355">
            <v>124</v>
          </cell>
          <cell r="M355" t="str">
            <v>SIN</v>
          </cell>
          <cell r="N355">
            <v>24</v>
          </cell>
          <cell r="O355">
            <v>124</v>
          </cell>
          <cell r="P355">
            <v>124</v>
          </cell>
          <cell r="Q355">
            <v>124</v>
          </cell>
          <cell r="R355" t="str">
            <v>SIN</v>
          </cell>
          <cell r="S355">
            <v>22</v>
          </cell>
          <cell r="T355">
            <v>124</v>
          </cell>
          <cell r="U355">
            <v>124</v>
          </cell>
          <cell r="V355">
            <v>124</v>
          </cell>
          <cell r="W355" t="str">
            <v>SIN</v>
          </cell>
          <cell r="X355">
            <v>22</v>
          </cell>
          <cell r="Y355">
            <v>124</v>
          </cell>
          <cell r="Z355">
            <v>124</v>
          </cell>
          <cell r="AA355">
            <v>124</v>
          </cell>
          <cell r="AB355" t="str">
            <v>SIN</v>
          </cell>
          <cell r="AC355">
            <v>22</v>
          </cell>
          <cell r="AD355" t="str">
            <v>Refer to Terms and Surcharges</v>
          </cell>
        </row>
        <row r="356">
          <cell r="B356" t="str">
            <v>Gdansk</v>
          </cell>
          <cell r="C356" t="str">
            <v>Poland</v>
          </cell>
          <cell r="D356" t="str">
            <v>USD</v>
          </cell>
          <cell r="E356">
            <v>274</v>
          </cell>
          <cell r="F356">
            <v>274</v>
          </cell>
          <cell r="G356">
            <v>274</v>
          </cell>
          <cell r="H356" t="str">
            <v>SIN</v>
          </cell>
          <cell r="I356">
            <v>57</v>
          </cell>
          <cell r="J356">
            <v>274</v>
          </cell>
          <cell r="K356">
            <v>274</v>
          </cell>
          <cell r="L356">
            <v>274</v>
          </cell>
          <cell r="M356">
            <v>274</v>
          </cell>
          <cell r="N356">
            <v>56</v>
          </cell>
          <cell r="O356">
            <v>274</v>
          </cell>
          <cell r="P356">
            <v>274</v>
          </cell>
          <cell r="Q356">
            <v>274</v>
          </cell>
          <cell r="R356" t="str">
            <v>SIN</v>
          </cell>
          <cell r="S356">
            <v>54</v>
          </cell>
          <cell r="T356">
            <v>284</v>
          </cell>
          <cell r="U356">
            <v>284</v>
          </cell>
          <cell r="V356">
            <v>284</v>
          </cell>
          <cell r="W356" t="str">
            <v>SIN</v>
          </cell>
          <cell r="X356">
            <v>54</v>
          </cell>
          <cell r="Y356">
            <v>284</v>
          </cell>
          <cell r="Z356">
            <v>284</v>
          </cell>
          <cell r="AA356">
            <v>284</v>
          </cell>
          <cell r="AB356" t="str">
            <v>SIN</v>
          </cell>
          <cell r="AC356">
            <v>54</v>
          </cell>
          <cell r="AD356" t="str">
            <v>Refer to Terms and Surcharges</v>
          </cell>
        </row>
        <row r="357">
          <cell r="B357" t="str">
            <v>Gdynia</v>
          </cell>
          <cell r="C357" t="str">
            <v>Poland</v>
          </cell>
          <cell r="D357" t="str">
            <v>USD</v>
          </cell>
          <cell r="E357" t="str">
            <v>ON APP</v>
          </cell>
          <cell r="F357" t="str">
            <v>ON APP</v>
          </cell>
          <cell r="G357" t="str">
            <v>ON APP</v>
          </cell>
          <cell r="H357" t="str">
            <v>ON APP</v>
          </cell>
          <cell r="I357" t="str">
            <v>ON APP</v>
          </cell>
          <cell r="J357" t="str">
            <v>ON APP</v>
          </cell>
          <cell r="K357" t="str">
            <v>ON APP</v>
          </cell>
          <cell r="L357" t="str">
            <v>ON APP</v>
          </cell>
          <cell r="M357" t="str">
            <v>ON APP</v>
          </cell>
          <cell r="N357" t="str">
            <v>ON APP</v>
          </cell>
          <cell r="O357" t="str">
            <v>ON APP</v>
          </cell>
          <cell r="P357" t="str">
            <v>ON APP</v>
          </cell>
          <cell r="Q357" t="str">
            <v>ON APP</v>
          </cell>
          <cell r="R357" t="str">
            <v>ON APP</v>
          </cell>
          <cell r="S357" t="str">
            <v>ON APP</v>
          </cell>
          <cell r="T357" t="str">
            <v>ON APP</v>
          </cell>
          <cell r="U357" t="str">
            <v>ON APP</v>
          </cell>
          <cell r="V357" t="str">
            <v>ON APP</v>
          </cell>
          <cell r="W357" t="str">
            <v>ON APP</v>
          </cell>
          <cell r="X357" t="str">
            <v>ON APP</v>
          </cell>
          <cell r="Y357" t="str">
            <v>ON APP</v>
          </cell>
          <cell r="Z357" t="str">
            <v>ON APP</v>
          </cell>
          <cell r="AA357" t="str">
            <v>ON APP</v>
          </cell>
          <cell r="AB357" t="str">
            <v>ON APP</v>
          </cell>
          <cell r="AC357" t="str">
            <v>ON APP</v>
          </cell>
          <cell r="AD357" t="str">
            <v>Refer to Terms and Surcharges</v>
          </cell>
        </row>
        <row r="358">
          <cell r="B358" t="str">
            <v>Krakow</v>
          </cell>
          <cell r="C358" t="str">
            <v>Poland</v>
          </cell>
          <cell r="D358" t="str">
            <v>USD</v>
          </cell>
          <cell r="E358">
            <v>324</v>
          </cell>
          <cell r="F358">
            <v>324</v>
          </cell>
          <cell r="G358">
            <v>324</v>
          </cell>
          <cell r="H358" t="str">
            <v>SIN/GDA</v>
          </cell>
          <cell r="I358">
            <v>57</v>
          </cell>
          <cell r="J358">
            <v>324</v>
          </cell>
          <cell r="K358">
            <v>324</v>
          </cell>
          <cell r="L358">
            <v>324</v>
          </cell>
          <cell r="M358" t="str">
            <v>SIN/GDA</v>
          </cell>
          <cell r="N358">
            <v>56</v>
          </cell>
          <cell r="O358">
            <v>324</v>
          </cell>
          <cell r="P358">
            <v>324</v>
          </cell>
          <cell r="Q358">
            <v>324</v>
          </cell>
          <cell r="R358" t="str">
            <v>SIN/GDA</v>
          </cell>
          <cell r="S358">
            <v>54</v>
          </cell>
          <cell r="T358">
            <v>334</v>
          </cell>
          <cell r="U358">
            <v>334</v>
          </cell>
          <cell r="V358">
            <v>334</v>
          </cell>
          <cell r="W358" t="str">
            <v>SIN/GDA</v>
          </cell>
          <cell r="X358">
            <v>54</v>
          </cell>
          <cell r="Y358">
            <v>334</v>
          </cell>
          <cell r="Z358">
            <v>334</v>
          </cell>
          <cell r="AA358">
            <v>334</v>
          </cell>
          <cell r="AB358" t="str">
            <v>SIN/GDA</v>
          </cell>
          <cell r="AC358">
            <v>54</v>
          </cell>
          <cell r="AD358" t="str">
            <v>Refer to Terms and Surcharges</v>
          </cell>
        </row>
        <row r="359">
          <cell r="B359" t="str">
            <v>Warsaw</v>
          </cell>
          <cell r="C359" t="str">
            <v>Poland</v>
          </cell>
          <cell r="D359" t="str">
            <v>USD</v>
          </cell>
          <cell r="E359" t="str">
            <v>ON APP</v>
          </cell>
          <cell r="F359" t="str">
            <v>ON APP</v>
          </cell>
          <cell r="G359" t="str">
            <v>ON APP</v>
          </cell>
          <cell r="H359" t="str">
            <v>ON APP</v>
          </cell>
          <cell r="I359" t="str">
            <v>ON APP</v>
          </cell>
          <cell r="J359" t="str">
            <v>ON APP</v>
          </cell>
          <cell r="K359" t="str">
            <v>ON APP</v>
          </cell>
          <cell r="L359" t="str">
            <v>ON APP</v>
          </cell>
          <cell r="M359" t="str">
            <v>ON APP</v>
          </cell>
          <cell r="N359" t="str">
            <v>ON APP</v>
          </cell>
          <cell r="O359" t="str">
            <v>ON APP</v>
          </cell>
          <cell r="P359" t="str">
            <v>ON APP</v>
          </cell>
          <cell r="Q359" t="str">
            <v>ON APP</v>
          </cell>
          <cell r="R359" t="str">
            <v>ON APP</v>
          </cell>
          <cell r="S359" t="str">
            <v>ON APP</v>
          </cell>
          <cell r="T359" t="str">
            <v>ON APP</v>
          </cell>
          <cell r="U359" t="str">
            <v>ON APP</v>
          </cell>
          <cell r="V359" t="str">
            <v>ON APP</v>
          </cell>
          <cell r="W359" t="str">
            <v>ON APP</v>
          </cell>
          <cell r="X359" t="str">
            <v>ON APP</v>
          </cell>
          <cell r="Y359" t="str">
            <v>ON APP</v>
          </cell>
          <cell r="Z359" t="str">
            <v>ON APP</v>
          </cell>
          <cell r="AA359" t="str">
            <v>ON APP</v>
          </cell>
          <cell r="AB359" t="str">
            <v>ON APP</v>
          </cell>
          <cell r="AC359" t="str">
            <v>ON APP</v>
          </cell>
          <cell r="AD359" t="str">
            <v>Refer to Terms and Surcharges</v>
          </cell>
        </row>
        <row r="360">
          <cell r="B360" t="str">
            <v>Leixoes</v>
          </cell>
          <cell r="C360" t="str">
            <v>Portugal</v>
          </cell>
          <cell r="D360" t="str">
            <v>USD</v>
          </cell>
          <cell r="E360" t="str">
            <v>ON APP</v>
          </cell>
          <cell r="F360" t="str">
            <v>ON APP</v>
          </cell>
          <cell r="G360" t="str">
            <v>ON APP</v>
          </cell>
          <cell r="H360" t="str">
            <v>SIN</v>
          </cell>
          <cell r="I360">
            <v>57</v>
          </cell>
          <cell r="J360" t="str">
            <v>ON APP</v>
          </cell>
          <cell r="K360" t="str">
            <v>ON APP</v>
          </cell>
          <cell r="L360" t="str">
            <v>ON APP</v>
          </cell>
          <cell r="M360" t="str">
            <v>SIN</v>
          </cell>
          <cell r="N360">
            <v>56</v>
          </cell>
          <cell r="O360" t="str">
            <v>ON APP</v>
          </cell>
          <cell r="P360" t="str">
            <v>ON APP</v>
          </cell>
          <cell r="Q360" t="str">
            <v>ON APP</v>
          </cell>
          <cell r="R360" t="str">
            <v>SIN</v>
          </cell>
          <cell r="S360">
            <v>54</v>
          </cell>
          <cell r="T360" t="str">
            <v>ON APP</v>
          </cell>
          <cell r="U360" t="str">
            <v>ON APP</v>
          </cell>
          <cell r="V360" t="str">
            <v>ONAPP</v>
          </cell>
          <cell r="W360" t="str">
            <v>SIN</v>
          </cell>
          <cell r="X360">
            <v>54</v>
          </cell>
          <cell r="Y360" t="str">
            <v>ON APP</v>
          </cell>
          <cell r="Z360" t="str">
            <v>ON APP</v>
          </cell>
          <cell r="AA360" t="str">
            <v>ONAPP</v>
          </cell>
          <cell r="AB360" t="str">
            <v>SIN</v>
          </cell>
          <cell r="AC360">
            <v>54</v>
          </cell>
          <cell r="AD360" t="str">
            <v>Refer to Terms and Surcharges</v>
          </cell>
        </row>
        <row r="361">
          <cell r="B361" t="str">
            <v>Lisbon</v>
          </cell>
          <cell r="C361" t="str">
            <v>Portugal</v>
          </cell>
          <cell r="D361" t="str">
            <v>USD</v>
          </cell>
          <cell r="E361" t="str">
            <v>ON APP</v>
          </cell>
          <cell r="F361" t="str">
            <v>ON APP</v>
          </cell>
          <cell r="G361" t="str">
            <v>ON APP</v>
          </cell>
          <cell r="H361" t="str">
            <v>SIN</v>
          </cell>
          <cell r="I361">
            <v>57</v>
          </cell>
          <cell r="J361" t="str">
            <v>ON APP</v>
          </cell>
          <cell r="K361" t="str">
            <v>ON APP</v>
          </cell>
          <cell r="L361" t="str">
            <v>ON APP</v>
          </cell>
          <cell r="M361" t="str">
            <v>SIN</v>
          </cell>
          <cell r="N361">
            <v>56</v>
          </cell>
          <cell r="O361" t="str">
            <v>ON APP</v>
          </cell>
          <cell r="P361" t="str">
            <v>ON APP</v>
          </cell>
          <cell r="Q361" t="str">
            <v>ON APP</v>
          </cell>
          <cell r="R361" t="str">
            <v>SIN</v>
          </cell>
          <cell r="S361">
            <v>54</v>
          </cell>
          <cell r="T361" t="str">
            <v>ON APP</v>
          </cell>
          <cell r="U361" t="str">
            <v>ON APP</v>
          </cell>
          <cell r="V361" t="str">
            <v>ONAPP</v>
          </cell>
          <cell r="W361" t="str">
            <v>SIN</v>
          </cell>
          <cell r="X361">
            <v>54</v>
          </cell>
          <cell r="Y361" t="str">
            <v>ON APP</v>
          </cell>
          <cell r="Z361" t="str">
            <v>ON APP</v>
          </cell>
          <cell r="AA361" t="str">
            <v>ON APP</v>
          </cell>
          <cell r="AB361" t="str">
            <v>ON APP</v>
          </cell>
          <cell r="AC361" t="str">
            <v>ON APP</v>
          </cell>
          <cell r="AD361" t="str">
            <v>Refer to Terms and Surcharges</v>
          </cell>
        </row>
        <row r="362">
          <cell r="B362" t="str">
            <v>Oporto</v>
          </cell>
          <cell r="C362" t="str">
            <v>Portugal</v>
          </cell>
          <cell r="D362" t="str">
            <v>USD</v>
          </cell>
          <cell r="E362" t="str">
            <v>ON APP</v>
          </cell>
          <cell r="F362" t="str">
            <v>ON APP</v>
          </cell>
          <cell r="G362" t="str">
            <v>ON APP</v>
          </cell>
          <cell r="H362" t="str">
            <v>SIN</v>
          </cell>
          <cell r="I362">
            <v>57</v>
          </cell>
          <cell r="J362" t="str">
            <v>ON APP</v>
          </cell>
          <cell r="K362" t="str">
            <v>ON APP</v>
          </cell>
          <cell r="L362" t="str">
            <v>ON APP</v>
          </cell>
          <cell r="M362" t="str">
            <v>SIN</v>
          </cell>
          <cell r="N362">
            <v>56</v>
          </cell>
          <cell r="O362" t="str">
            <v>ON APP</v>
          </cell>
          <cell r="P362" t="str">
            <v>ON APP</v>
          </cell>
          <cell r="Q362" t="str">
            <v>ON APP</v>
          </cell>
          <cell r="R362" t="str">
            <v>BUS/BAR</v>
          </cell>
          <cell r="S362">
            <v>54</v>
          </cell>
          <cell r="T362" t="str">
            <v>ON APP</v>
          </cell>
          <cell r="U362" t="str">
            <v>ON APP</v>
          </cell>
          <cell r="V362" t="str">
            <v>ONAPP</v>
          </cell>
          <cell r="W362" t="str">
            <v>SIN</v>
          </cell>
          <cell r="X362">
            <v>54</v>
          </cell>
          <cell r="Y362" t="str">
            <v>ON APP</v>
          </cell>
          <cell r="Z362" t="str">
            <v>ON APP</v>
          </cell>
          <cell r="AA362" t="str">
            <v>ON APP</v>
          </cell>
          <cell r="AB362" t="str">
            <v>ON APP</v>
          </cell>
          <cell r="AC362" t="str">
            <v>ON APP</v>
          </cell>
          <cell r="AD362" t="str">
            <v>Refer to Terms and Surcharges</v>
          </cell>
        </row>
        <row r="363">
          <cell r="B363" t="str">
            <v>San Juan</v>
          </cell>
          <cell r="C363" t="str">
            <v>Puerto Rico</v>
          </cell>
          <cell r="D363" t="str">
            <v>USD</v>
          </cell>
          <cell r="E363">
            <v>435</v>
          </cell>
          <cell r="F363">
            <v>435</v>
          </cell>
          <cell r="G363">
            <v>435</v>
          </cell>
          <cell r="H363" t="str">
            <v>BUS</v>
          </cell>
          <cell r="I363">
            <v>60</v>
          </cell>
          <cell r="J363">
            <v>435</v>
          </cell>
          <cell r="K363">
            <v>435</v>
          </cell>
          <cell r="L363">
            <v>435</v>
          </cell>
          <cell r="M363" t="str">
            <v>BUS</v>
          </cell>
          <cell r="N363">
            <v>63</v>
          </cell>
          <cell r="O363">
            <v>435</v>
          </cell>
          <cell r="P363">
            <v>435</v>
          </cell>
          <cell r="Q363">
            <v>435</v>
          </cell>
          <cell r="R363" t="str">
            <v>BUS</v>
          </cell>
          <cell r="S363">
            <v>58</v>
          </cell>
          <cell r="T363">
            <v>885</v>
          </cell>
          <cell r="U363">
            <v>885</v>
          </cell>
          <cell r="V363">
            <v>885</v>
          </cell>
          <cell r="W363" t="str">
            <v>MEL/BUS</v>
          </cell>
          <cell r="X363">
            <v>68</v>
          </cell>
          <cell r="Y363">
            <v>555</v>
          </cell>
          <cell r="Z363">
            <v>555</v>
          </cell>
          <cell r="AA363">
            <v>555</v>
          </cell>
          <cell r="AB363" t="str">
            <v>SIN/BUS/CFZ</v>
          </cell>
          <cell r="AC363">
            <v>63</v>
          </cell>
          <cell r="AD363" t="str">
            <v>Refer to Terms and Surcharges + PSS US$ 6.00 per m3</v>
          </cell>
        </row>
        <row r="364">
          <cell r="B364" t="str">
            <v>Hamad</v>
          </cell>
          <cell r="C364" t="str">
            <v>Qatar</v>
          </cell>
          <cell r="D364" t="str">
            <v>USD</v>
          </cell>
          <cell r="E364">
            <v>230</v>
          </cell>
          <cell r="F364">
            <v>230</v>
          </cell>
          <cell r="G364">
            <v>230</v>
          </cell>
          <cell r="H364" t="str">
            <v>SIN</v>
          </cell>
          <cell r="I364">
            <v>37</v>
          </cell>
          <cell r="J364">
            <v>230</v>
          </cell>
          <cell r="K364">
            <v>230</v>
          </cell>
          <cell r="L364">
            <v>230</v>
          </cell>
          <cell r="M364" t="str">
            <v>SIN</v>
          </cell>
          <cell r="N364">
            <v>36</v>
          </cell>
          <cell r="O364">
            <v>230</v>
          </cell>
          <cell r="P364">
            <v>230</v>
          </cell>
          <cell r="Q364">
            <v>230</v>
          </cell>
          <cell r="R364" t="str">
            <v>SIN</v>
          </cell>
          <cell r="S364">
            <v>34</v>
          </cell>
          <cell r="T364">
            <v>240</v>
          </cell>
          <cell r="U364">
            <v>240</v>
          </cell>
          <cell r="V364">
            <v>240</v>
          </cell>
          <cell r="W364" t="str">
            <v>SIN</v>
          </cell>
          <cell r="X364">
            <v>34</v>
          </cell>
          <cell r="Y364">
            <v>240</v>
          </cell>
          <cell r="Z364">
            <v>240</v>
          </cell>
          <cell r="AA364">
            <v>240</v>
          </cell>
          <cell r="AB364" t="str">
            <v>SIN</v>
          </cell>
          <cell r="AC364">
            <v>34</v>
          </cell>
          <cell r="AD364" t="str">
            <v>Refer to Terms and Surcharges</v>
          </cell>
        </row>
        <row r="365">
          <cell r="B365" t="str">
            <v>Moscow</v>
          </cell>
          <cell r="C365" t="str">
            <v>Russia</v>
          </cell>
          <cell r="D365" t="str">
            <v>USD</v>
          </cell>
          <cell r="E365" t="str">
            <v>ON APP</v>
          </cell>
          <cell r="F365" t="str">
            <v>ON APP</v>
          </cell>
          <cell r="G365" t="str">
            <v>ON APP</v>
          </cell>
          <cell r="H365" t="str">
            <v>ON APP</v>
          </cell>
          <cell r="I365" t="str">
            <v>ON APP</v>
          </cell>
          <cell r="J365" t="str">
            <v>ON APP</v>
          </cell>
          <cell r="K365" t="str">
            <v>ON APP</v>
          </cell>
          <cell r="L365" t="str">
            <v>ON APP</v>
          </cell>
          <cell r="M365" t="str">
            <v>ON APP</v>
          </cell>
          <cell r="N365" t="str">
            <v>ON APP</v>
          </cell>
          <cell r="O365" t="str">
            <v>ON APP</v>
          </cell>
          <cell r="P365" t="str">
            <v>ON APP</v>
          </cell>
          <cell r="Q365" t="str">
            <v>ON APP</v>
          </cell>
          <cell r="R365" t="str">
            <v>ON APP</v>
          </cell>
          <cell r="S365" t="str">
            <v>ON APP</v>
          </cell>
          <cell r="T365" t="str">
            <v>ON APP</v>
          </cell>
          <cell r="U365" t="str">
            <v>ON APP</v>
          </cell>
          <cell r="V365" t="str">
            <v>ON APP</v>
          </cell>
          <cell r="W365" t="str">
            <v>ON APP</v>
          </cell>
          <cell r="X365" t="str">
            <v>ON APP</v>
          </cell>
          <cell r="Y365" t="str">
            <v>ON APP</v>
          </cell>
          <cell r="Z365" t="str">
            <v>ON APP</v>
          </cell>
          <cell r="AA365" t="str">
            <v>ON APP</v>
          </cell>
          <cell r="AB365" t="str">
            <v>ON APP</v>
          </cell>
          <cell r="AC365" t="str">
            <v>ON APP</v>
          </cell>
          <cell r="AD365" t="str">
            <v>Refer to Terms and Surcharges</v>
          </cell>
        </row>
        <row r="366">
          <cell r="B366" t="str">
            <v>St. Petersburg</v>
          </cell>
          <cell r="C366" t="str">
            <v>Russia</v>
          </cell>
          <cell r="D366" t="str">
            <v>USD</v>
          </cell>
          <cell r="E366" t="str">
            <v>ON APP</v>
          </cell>
          <cell r="F366" t="str">
            <v>ON APP</v>
          </cell>
          <cell r="G366" t="str">
            <v>ON APP</v>
          </cell>
          <cell r="H366" t="str">
            <v>ON APP</v>
          </cell>
          <cell r="I366" t="str">
            <v>ON APP</v>
          </cell>
          <cell r="J366" t="str">
            <v>ON APP</v>
          </cell>
          <cell r="K366" t="str">
            <v>ON APP</v>
          </cell>
          <cell r="L366" t="str">
            <v>ON APP</v>
          </cell>
          <cell r="M366" t="str">
            <v>ON APP</v>
          </cell>
          <cell r="N366" t="str">
            <v>ON APP</v>
          </cell>
          <cell r="O366" t="str">
            <v>ON APP</v>
          </cell>
          <cell r="P366" t="str">
            <v>ON APP</v>
          </cell>
          <cell r="Q366" t="str">
            <v>ON APP</v>
          </cell>
          <cell r="R366" t="str">
            <v>ON APP</v>
          </cell>
          <cell r="S366" t="str">
            <v>ON APP</v>
          </cell>
          <cell r="T366" t="str">
            <v>ON APP</v>
          </cell>
          <cell r="U366" t="str">
            <v>ON APP</v>
          </cell>
          <cell r="V366" t="str">
            <v>ON APP</v>
          </cell>
          <cell r="W366" t="str">
            <v>ON APP</v>
          </cell>
          <cell r="X366" t="str">
            <v>ON APP</v>
          </cell>
          <cell r="Y366" t="str">
            <v>ON APP</v>
          </cell>
          <cell r="Z366" t="str">
            <v>ON APP</v>
          </cell>
          <cell r="AA366" t="str">
            <v>ON APP</v>
          </cell>
          <cell r="AB366" t="str">
            <v>ON APP</v>
          </cell>
          <cell r="AC366" t="str">
            <v>ON APP</v>
          </cell>
          <cell r="AD366" t="str">
            <v>Refer to Terms and Surcharges</v>
          </cell>
        </row>
        <row r="367">
          <cell r="B367" t="str">
            <v>Vladivostok</v>
          </cell>
          <cell r="C367" t="str">
            <v>Russia</v>
          </cell>
          <cell r="D367" t="str">
            <v>USD</v>
          </cell>
          <cell r="E367" t="str">
            <v>ON APP</v>
          </cell>
          <cell r="F367" t="str">
            <v>ON APP</v>
          </cell>
          <cell r="G367" t="str">
            <v>ON APP</v>
          </cell>
          <cell r="H367" t="str">
            <v>ON APP</v>
          </cell>
          <cell r="I367" t="str">
            <v>ON APP</v>
          </cell>
          <cell r="J367" t="str">
            <v>ON APP</v>
          </cell>
          <cell r="K367" t="str">
            <v>ON APP</v>
          </cell>
          <cell r="L367" t="str">
            <v>ON APP</v>
          </cell>
          <cell r="M367" t="str">
            <v>ON APP</v>
          </cell>
          <cell r="N367" t="str">
            <v>ON APP</v>
          </cell>
          <cell r="O367" t="str">
            <v>ON APP</v>
          </cell>
          <cell r="P367" t="str">
            <v>ON APP</v>
          </cell>
          <cell r="Q367" t="str">
            <v>ON APP</v>
          </cell>
          <cell r="R367" t="str">
            <v>ON APP</v>
          </cell>
          <cell r="S367" t="str">
            <v>ON APP</v>
          </cell>
          <cell r="T367" t="str">
            <v>ON APP</v>
          </cell>
          <cell r="U367" t="str">
            <v>ON APP</v>
          </cell>
          <cell r="V367" t="str">
            <v>ON APP</v>
          </cell>
          <cell r="W367" t="str">
            <v>ON APP</v>
          </cell>
          <cell r="X367" t="str">
            <v>ON APP</v>
          </cell>
          <cell r="Y367" t="str">
            <v>ON APP</v>
          </cell>
          <cell r="Z367" t="str">
            <v>ON APP</v>
          </cell>
          <cell r="AA367" t="str">
            <v>ON APP</v>
          </cell>
          <cell r="AB367" t="str">
            <v>ON APP</v>
          </cell>
          <cell r="AC367" t="str">
            <v>ON APP</v>
          </cell>
          <cell r="AD367" t="str">
            <v>Refer to Terms and Surcharges</v>
          </cell>
        </row>
        <row r="368">
          <cell r="B368" t="str">
            <v>Apia</v>
          </cell>
          <cell r="C368" t="str">
            <v>Samoa</v>
          </cell>
          <cell r="D368" t="str">
            <v>AUD</v>
          </cell>
          <cell r="E368">
            <v>245</v>
          </cell>
          <cell r="F368">
            <v>245</v>
          </cell>
          <cell r="G368">
            <v>245</v>
          </cell>
          <cell r="H368" t="str">
            <v>AKL</v>
          </cell>
          <cell r="I368">
            <v>26</v>
          </cell>
          <cell r="J368">
            <v>245</v>
          </cell>
          <cell r="K368">
            <v>245</v>
          </cell>
          <cell r="L368">
            <v>245</v>
          </cell>
          <cell r="M368" t="str">
            <v>AKL</v>
          </cell>
          <cell r="N368">
            <v>29</v>
          </cell>
          <cell r="O368">
            <v>245</v>
          </cell>
          <cell r="P368">
            <v>245</v>
          </cell>
          <cell r="Q368">
            <v>245</v>
          </cell>
          <cell r="R368" t="str">
            <v>AKL</v>
          </cell>
          <cell r="S368">
            <v>23</v>
          </cell>
          <cell r="T368">
            <v>290</v>
          </cell>
          <cell r="U368">
            <v>290</v>
          </cell>
          <cell r="V368">
            <v>290</v>
          </cell>
          <cell r="W368" t="str">
            <v>ME/AKL</v>
          </cell>
          <cell r="X368" t="str">
            <v>ON APP</v>
          </cell>
          <cell r="Y368" t="str">
            <v>ON APP</v>
          </cell>
          <cell r="Z368" t="str">
            <v>ON APP</v>
          </cell>
          <cell r="AA368" t="str">
            <v>ON APP</v>
          </cell>
          <cell r="AB368" t="str">
            <v>ON APP</v>
          </cell>
          <cell r="AC368" t="str">
            <v>ON APP</v>
          </cell>
          <cell r="AD368" t="str">
            <v>Refer to Terms and Surcharges</v>
          </cell>
        </row>
        <row r="369">
          <cell r="B369" t="str">
            <v>Savaii</v>
          </cell>
          <cell r="C369" t="str">
            <v>Samoa</v>
          </cell>
          <cell r="D369" t="str">
            <v>AUD</v>
          </cell>
          <cell r="E369">
            <v>425</v>
          </cell>
          <cell r="F369">
            <v>425</v>
          </cell>
          <cell r="G369">
            <v>425</v>
          </cell>
          <cell r="H369" t="str">
            <v>AKL</v>
          </cell>
          <cell r="I369" t="str">
            <v>ON APP</v>
          </cell>
          <cell r="J369">
            <v>425</v>
          </cell>
          <cell r="K369">
            <v>425</v>
          </cell>
          <cell r="L369">
            <v>425</v>
          </cell>
          <cell r="M369" t="str">
            <v>AKL</v>
          </cell>
          <cell r="N369" t="str">
            <v>ON APP</v>
          </cell>
          <cell r="O369">
            <v>425</v>
          </cell>
          <cell r="P369">
            <v>425</v>
          </cell>
          <cell r="Q369">
            <v>425</v>
          </cell>
          <cell r="R369" t="str">
            <v>AKL</v>
          </cell>
          <cell r="S369" t="str">
            <v>ON APP</v>
          </cell>
          <cell r="T369">
            <v>470</v>
          </cell>
          <cell r="U369">
            <v>470</v>
          </cell>
          <cell r="V369">
            <v>470</v>
          </cell>
          <cell r="W369" t="str">
            <v>ME/AKL</v>
          </cell>
          <cell r="X369" t="str">
            <v>ON APP</v>
          </cell>
          <cell r="Y369" t="str">
            <v>ON APP</v>
          </cell>
          <cell r="Z369" t="str">
            <v>ON APP</v>
          </cell>
          <cell r="AA369" t="str">
            <v>ON APP</v>
          </cell>
          <cell r="AB369" t="str">
            <v>ON APP</v>
          </cell>
          <cell r="AC369" t="str">
            <v>ON APP</v>
          </cell>
          <cell r="AD369" t="str">
            <v>Refer to Terms and Surcharges</v>
          </cell>
        </row>
        <row r="370">
          <cell r="B370" t="str">
            <v>Damman</v>
          </cell>
          <cell r="C370" t="str">
            <v>Saudi Arabia</v>
          </cell>
          <cell r="D370" t="str">
            <v>USD</v>
          </cell>
          <cell r="E370">
            <v>278</v>
          </cell>
          <cell r="F370">
            <v>278</v>
          </cell>
          <cell r="G370">
            <v>278</v>
          </cell>
          <cell r="H370" t="str">
            <v>SIN/DXB</v>
          </cell>
          <cell r="I370">
            <v>42</v>
          </cell>
          <cell r="J370">
            <v>278</v>
          </cell>
          <cell r="K370">
            <v>278</v>
          </cell>
          <cell r="L370">
            <v>278</v>
          </cell>
          <cell r="M370" t="str">
            <v>SIN/DXB</v>
          </cell>
          <cell r="N370">
            <v>41</v>
          </cell>
          <cell r="O370">
            <v>278</v>
          </cell>
          <cell r="P370">
            <v>278</v>
          </cell>
          <cell r="Q370">
            <v>278</v>
          </cell>
          <cell r="R370" t="str">
            <v>SIN/DXB</v>
          </cell>
          <cell r="S370">
            <v>39</v>
          </cell>
          <cell r="T370">
            <v>288</v>
          </cell>
          <cell r="U370">
            <v>288</v>
          </cell>
          <cell r="V370">
            <v>288</v>
          </cell>
          <cell r="W370" t="str">
            <v>SIN/DXB</v>
          </cell>
          <cell r="X370">
            <v>39</v>
          </cell>
          <cell r="Y370">
            <v>288</v>
          </cell>
          <cell r="Z370">
            <v>288</v>
          </cell>
          <cell r="AA370">
            <v>288</v>
          </cell>
          <cell r="AB370" t="str">
            <v>SIN/DXB</v>
          </cell>
          <cell r="AC370">
            <v>39</v>
          </cell>
          <cell r="AD370" t="str">
            <v>Refer to Terms and Surcharges</v>
          </cell>
        </row>
        <row r="371">
          <cell r="B371" t="str">
            <v>Jeddah</v>
          </cell>
          <cell r="C371" t="str">
            <v>Saudi Arabia</v>
          </cell>
          <cell r="D371" t="str">
            <v>USD</v>
          </cell>
          <cell r="E371">
            <v>303</v>
          </cell>
          <cell r="F371">
            <v>303</v>
          </cell>
          <cell r="G371">
            <v>303</v>
          </cell>
          <cell r="H371" t="str">
            <v>SIN/DXB</v>
          </cell>
          <cell r="I371">
            <v>42</v>
          </cell>
          <cell r="J371">
            <v>303</v>
          </cell>
          <cell r="K371">
            <v>303</v>
          </cell>
          <cell r="L371">
            <v>303</v>
          </cell>
          <cell r="M371" t="str">
            <v>SIN/DXB</v>
          </cell>
          <cell r="N371">
            <v>41</v>
          </cell>
          <cell r="O371">
            <v>303</v>
          </cell>
          <cell r="P371">
            <v>303</v>
          </cell>
          <cell r="Q371">
            <v>303</v>
          </cell>
          <cell r="R371" t="str">
            <v>SIN/DXB</v>
          </cell>
          <cell r="S371">
            <v>39</v>
          </cell>
          <cell r="T371">
            <v>313</v>
          </cell>
          <cell r="U371">
            <v>313</v>
          </cell>
          <cell r="V371">
            <v>313</v>
          </cell>
          <cell r="W371" t="str">
            <v>SIN/DXB</v>
          </cell>
          <cell r="X371">
            <v>39</v>
          </cell>
          <cell r="Y371">
            <v>313</v>
          </cell>
          <cell r="Z371">
            <v>313</v>
          </cell>
          <cell r="AA371">
            <v>313</v>
          </cell>
          <cell r="AB371" t="str">
            <v>SIN/DXB</v>
          </cell>
          <cell r="AC371">
            <v>39</v>
          </cell>
          <cell r="AD371" t="str">
            <v>Refer to Terms and Surcharges</v>
          </cell>
        </row>
        <row r="372">
          <cell r="B372" t="str">
            <v>Riyadh</v>
          </cell>
          <cell r="C372" t="str">
            <v>Saudi Arabia</v>
          </cell>
          <cell r="D372" t="str">
            <v>USD</v>
          </cell>
          <cell r="E372">
            <v>296</v>
          </cell>
          <cell r="F372">
            <v>296</v>
          </cell>
          <cell r="G372">
            <v>296</v>
          </cell>
          <cell r="H372" t="str">
            <v>SIN/DXB</v>
          </cell>
          <cell r="I372">
            <v>44</v>
          </cell>
          <cell r="J372">
            <v>296</v>
          </cell>
          <cell r="K372">
            <v>296</v>
          </cell>
          <cell r="L372">
            <v>296</v>
          </cell>
          <cell r="M372" t="str">
            <v>SIN/DXB</v>
          </cell>
          <cell r="N372">
            <v>43</v>
          </cell>
          <cell r="O372">
            <v>296</v>
          </cell>
          <cell r="P372">
            <v>296</v>
          </cell>
          <cell r="Q372">
            <v>296</v>
          </cell>
          <cell r="R372" t="str">
            <v>SIN/DXB</v>
          </cell>
          <cell r="S372">
            <v>41</v>
          </cell>
          <cell r="T372">
            <v>306</v>
          </cell>
          <cell r="U372">
            <v>306</v>
          </cell>
          <cell r="V372">
            <v>306</v>
          </cell>
          <cell r="W372" t="str">
            <v>SIN/DXB</v>
          </cell>
          <cell r="X372">
            <v>41</v>
          </cell>
          <cell r="Y372">
            <v>306</v>
          </cell>
          <cell r="Z372">
            <v>306</v>
          </cell>
          <cell r="AA372">
            <v>306</v>
          </cell>
          <cell r="AB372" t="str">
            <v>SIN/DXB</v>
          </cell>
          <cell r="AC372">
            <v>41</v>
          </cell>
          <cell r="AD372" t="str">
            <v>Refer to Terms and Surcharges</v>
          </cell>
        </row>
        <row r="373">
          <cell r="B373" t="str">
            <v>Dakar</v>
          </cell>
          <cell r="C373" t="str">
            <v>Senegal</v>
          </cell>
          <cell r="D373" t="str">
            <v>USD</v>
          </cell>
          <cell r="E373" t="str">
            <v>ON APP</v>
          </cell>
          <cell r="F373" t="str">
            <v>ON APP</v>
          </cell>
          <cell r="G373" t="str">
            <v>ON APP</v>
          </cell>
          <cell r="H373" t="str">
            <v>ON APP</v>
          </cell>
          <cell r="I373" t="str">
            <v>ON APP</v>
          </cell>
          <cell r="J373" t="str">
            <v>ON APP</v>
          </cell>
          <cell r="K373" t="str">
            <v>ON APP</v>
          </cell>
          <cell r="L373" t="str">
            <v>ON APP</v>
          </cell>
          <cell r="M373" t="str">
            <v>ON APP</v>
          </cell>
          <cell r="N373" t="str">
            <v>ON APP</v>
          </cell>
          <cell r="O373" t="str">
            <v>ON APP</v>
          </cell>
          <cell r="P373" t="str">
            <v>ON APP</v>
          </cell>
          <cell r="Q373" t="str">
            <v>ON APP</v>
          </cell>
          <cell r="R373" t="str">
            <v>ON APP</v>
          </cell>
          <cell r="S373" t="str">
            <v>ON APP</v>
          </cell>
          <cell r="T373" t="str">
            <v>ON APP</v>
          </cell>
          <cell r="U373" t="str">
            <v>ON APP</v>
          </cell>
          <cell r="V373" t="str">
            <v>ON APP</v>
          </cell>
          <cell r="W373" t="str">
            <v>ON APP</v>
          </cell>
          <cell r="X373" t="str">
            <v>ON APP</v>
          </cell>
          <cell r="Y373" t="str">
            <v>ON APP</v>
          </cell>
          <cell r="Z373" t="str">
            <v>ON APP</v>
          </cell>
          <cell r="AA373" t="str">
            <v>ON APP</v>
          </cell>
          <cell r="AB373" t="str">
            <v>ON APP</v>
          </cell>
          <cell r="AC373" t="str">
            <v>ON APP</v>
          </cell>
          <cell r="AD373" t="str">
            <v>Refer to Terms and Surcharges</v>
          </cell>
        </row>
        <row r="374">
          <cell r="B374" t="str">
            <v>Mahe</v>
          </cell>
          <cell r="C374" t="str">
            <v>Seychelles</v>
          </cell>
          <cell r="D374" t="str">
            <v>USD</v>
          </cell>
          <cell r="E374">
            <v>489</v>
          </cell>
          <cell r="F374">
            <v>489</v>
          </cell>
          <cell r="G374">
            <v>489</v>
          </cell>
          <cell r="H374" t="str">
            <v>SIN/PLU</v>
          </cell>
          <cell r="I374">
            <v>48</v>
          </cell>
          <cell r="J374">
            <v>489</v>
          </cell>
          <cell r="K374">
            <v>489</v>
          </cell>
          <cell r="L374">
            <v>489</v>
          </cell>
          <cell r="M374" t="str">
            <v>SIN/PLU</v>
          </cell>
          <cell r="N374">
            <v>47</v>
          </cell>
          <cell r="O374">
            <v>489</v>
          </cell>
          <cell r="P374">
            <v>489</v>
          </cell>
          <cell r="Q374">
            <v>489</v>
          </cell>
          <cell r="R374" t="str">
            <v>SIN/PLU</v>
          </cell>
          <cell r="S374">
            <v>45</v>
          </cell>
          <cell r="T374">
            <v>499</v>
          </cell>
          <cell r="U374">
            <v>499</v>
          </cell>
          <cell r="V374">
            <v>499</v>
          </cell>
          <cell r="W374" t="str">
            <v>SIN/PLU</v>
          </cell>
          <cell r="X374">
            <v>45</v>
          </cell>
          <cell r="Y374">
            <v>499</v>
          </cell>
          <cell r="Z374">
            <v>499</v>
          </cell>
          <cell r="AA374">
            <v>499</v>
          </cell>
          <cell r="AB374" t="str">
            <v>SIN/PLU</v>
          </cell>
          <cell r="AC374">
            <v>45</v>
          </cell>
          <cell r="AD374" t="str">
            <v>Refer to Terms and Surcharges</v>
          </cell>
        </row>
        <row r="375">
          <cell r="B375" t="str">
            <v>Singapore</v>
          </cell>
          <cell r="C375" t="str">
            <v>Singapore</v>
          </cell>
          <cell r="D375" t="str">
            <v>USD</v>
          </cell>
          <cell r="E375">
            <v>7</v>
          </cell>
          <cell r="F375">
            <v>7</v>
          </cell>
          <cell r="G375">
            <v>7</v>
          </cell>
          <cell r="H375" t="str">
            <v>DIRECT</v>
          </cell>
          <cell r="I375">
            <v>14</v>
          </cell>
          <cell r="J375">
            <v>7</v>
          </cell>
          <cell r="K375">
            <v>7</v>
          </cell>
          <cell r="L375">
            <v>7</v>
          </cell>
          <cell r="M375" t="str">
            <v>DIRECT</v>
          </cell>
          <cell r="N375">
            <v>16</v>
          </cell>
          <cell r="O375">
            <v>7</v>
          </cell>
          <cell r="P375">
            <v>7</v>
          </cell>
          <cell r="Q375">
            <v>7</v>
          </cell>
          <cell r="R375" t="str">
            <v>DIRECT</v>
          </cell>
          <cell r="S375">
            <v>12</v>
          </cell>
          <cell r="T375">
            <v>7</v>
          </cell>
          <cell r="U375">
            <v>7</v>
          </cell>
          <cell r="V375">
            <v>7</v>
          </cell>
          <cell r="W375" t="str">
            <v>DIRECT</v>
          </cell>
          <cell r="X375">
            <v>11</v>
          </cell>
          <cell r="Y375">
            <v>7</v>
          </cell>
          <cell r="Z375">
            <v>7</v>
          </cell>
          <cell r="AA375">
            <v>7</v>
          </cell>
          <cell r="AB375" t="str">
            <v>DIRECT</v>
          </cell>
          <cell r="AC375">
            <v>7</v>
          </cell>
          <cell r="AD375" t="str">
            <v>Refer to Terms and Surcharges</v>
          </cell>
        </row>
        <row r="376">
          <cell r="B376" t="str">
            <v>Koper</v>
          </cell>
          <cell r="C376" t="str">
            <v>Slovenia</v>
          </cell>
          <cell r="D376" t="str">
            <v>USD</v>
          </cell>
          <cell r="E376">
            <v>325</v>
          </cell>
          <cell r="F376">
            <v>325</v>
          </cell>
          <cell r="G376">
            <v>325</v>
          </cell>
          <cell r="H376" t="str">
            <v>SIN/RTM</v>
          </cell>
          <cell r="I376">
            <v>47</v>
          </cell>
          <cell r="J376">
            <v>325</v>
          </cell>
          <cell r="K376">
            <v>325</v>
          </cell>
          <cell r="L376">
            <v>325</v>
          </cell>
          <cell r="M376" t="str">
            <v>SIN/RTM</v>
          </cell>
          <cell r="N376">
            <v>46</v>
          </cell>
          <cell r="O376">
            <v>325</v>
          </cell>
          <cell r="P376">
            <v>325</v>
          </cell>
          <cell r="Q376">
            <v>325</v>
          </cell>
          <cell r="R376" t="str">
            <v>SIN/RTM</v>
          </cell>
          <cell r="S376">
            <v>44</v>
          </cell>
          <cell r="T376">
            <v>335</v>
          </cell>
          <cell r="U376">
            <v>335</v>
          </cell>
          <cell r="V376">
            <v>335</v>
          </cell>
          <cell r="W376" t="str">
            <v>SIN/RTM</v>
          </cell>
          <cell r="X376">
            <v>44</v>
          </cell>
          <cell r="Y376">
            <v>335</v>
          </cell>
          <cell r="Z376">
            <v>335</v>
          </cell>
          <cell r="AA376">
            <v>335</v>
          </cell>
          <cell r="AB376" t="str">
            <v>SIN/RTM</v>
          </cell>
          <cell r="AC376">
            <v>44</v>
          </cell>
          <cell r="AD376" t="str">
            <v>Refer to Terms and Surcharges</v>
          </cell>
        </row>
        <row r="377">
          <cell r="B377" t="str">
            <v>Honiara</v>
          </cell>
          <cell r="C377" t="str">
            <v>Soloman Islands</v>
          </cell>
          <cell r="D377" t="str">
            <v>AUD</v>
          </cell>
          <cell r="E377">
            <v>225</v>
          </cell>
          <cell r="F377">
            <v>225</v>
          </cell>
          <cell r="G377">
            <v>225</v>
          </cell>
          <cell r="H377" t="str">
            <v>DIRECT</v>
          </cell>
          <cell r="I377">
            <v>23</v>
          </cell>
          <cell r="J377">
            <v>225</v>
          </cell>
          <cell r="K377">
            <v>225</v>
          </cell>
          <cell r="L377">
            <v>225</v>
          </cell>
          <cell r="M377" t="str">
            <v>DIRECT</v>
          </cell>
          <cell r="N377">
            <v>26</v>
          </cell>
          <cell r="O377">
            <v>225</v>
          </cell>
          <cell r="P377">
            <v>225</v>
          </cell>
          <cell r="Q377">
            <v>225</v>
          </cell>
          <cell r="R377" t="str">
            <v>SIN</v>
          </cell>
          <cell r="S377">
            <v>19</v>
          </cell>
          <cell r="T377">
            <v>270</v>
          </cell>
          <cell r="U377">
            <v>270</v>
          </cell>
          <cell r="V377">
            <v>270</v>
          </cell>
          <cell r="W377" t="str">
            <v>DIRECT</v>
          </cell>
          <cell r="X377" t="str">
            <v>ON APP</v>
          </cell>
          <cell r="Y377" t="str">
            <v>ON APP</v>
          </cell>
          <cell r="Z377" t="str">
            <v>ON APP</v>
          </cell>
          <cell r="AA377" t="str">
            <v>ON APP</v>
          </cell>
          <cell r="AB377" t="str">
            <v>ON APP</v>
          </cell>
          <cell r="AC377" t="str">
            <v>ON APP</v>
          </cell>
          <cell r="AD377" t="str">
            <v>Refer to Terms and Surcharges</v>
          </cell>
        </row>
        <row r="378">
          <cell r="B378" t="str">
            <v>Capetown</v>
          </cell>
          <cell r="C378" t="str">
            <v>South Africa</v>
          </cell>
          <cell r="D378" t="str">
            <v>USD</v>
          </cell>
          <cell r="E378">
            <v>305</v>
          </cell>
          <cell r="F378">
            <v>305</v>
          </cell>
          <cell r="G378">
            <v>305</v>
          </cell>
          <cell r="H378" t="str">
            <v>SIN</v>
          </cell>
          <cell r="I378">
            <v>39</v>
          </cell>
          <cell r="J378">
            <v>305</v>
          </cell>
          <cell r="K378">
            <v>305</v>
          </cell>
          <cell r="L378">
            <v>305</v>
          </cell>
          <cell r="M378" t="str">
            <v>SIN</v>
          </cell>
          <cell r="N378">
            <v>38</v>
          </cell>
          <cell r="O378">
            <v>305</v>
          </cell>
          <cell r="P378">
            <v>305</v>
          </cell>
          <cell r="Q378">
            <v>305</v>
          </cell>
          <cell r="R378" t="str">
            <v>SIN</v>
          </cell>
          <cell r="S378">
            <v>36</v>
          </cell>
          <cell r="T378">
            <v>350</v>
          </cell>
          <cell r="U378">
            <v>350</v>
          </cell>
          <cell r="V378">
            <v>350</v>
          </cell>
          <cell r="W378" t="str">
            <v>SIN</v>
          </cell>
          <cell r="X378">
            <v>36</v>
          </cell>
          <cell r="Y378">
            <v>251</v>
          </cell>
          <cell r="Z378">
            <v>251</v>
          </cell>
          <cell r="AA378">
            <v>251</v>
          </cell>
          <cell r="AB378" t="str">
            <v>SIN</v>
          </cell>
          <cell r="AC378">
            <v>36</v>
          </cell>
          <cell r="AD378" t="str">
            <v>Refer to Terms and Surcharges</v>
          </cell>
        </row>
        <row r="379">
          <cell r="B379" t="str">
            <v>Durban</v>
          </cell>
          <cell r="C379" t="str">
            <v>South Africa</v>
          </cell>
          <cell r="D379" t="str">
            <v>USD</v>
          </cell>
          <cell r="E379">
            <v>275</v>
          </cell>
          <cell r="F379">
            <v>275</v>
          </cell>
          <cell r="G379">
            <v>275</v>
          </cell>
          <cell r="H379" t="str">
            <v>SIN OR BUS</v>
          </cell>
          <cell r="I379">
            <v>33</v>
          </cell>
          <cell r="J379">
            <v>275</v>
          </cell>
          <cell r="K379">
            <v>275</v>
          </cell>
          <cell r="L379">
            <v>275</v>
          </cell>
          <cell r="M379" t="str">
            <v>SIN OR BUS</v>
          </cell>
          <cell r="N379">
            <v>32</v>
          </cell>
          <cell r="O379">
            <v>275</v>
          </cell>
          <cell r="P379">
            <v>275</v>
          </cell>
          <cell r="Q379">
            <v>275</v>
          </cell>
          <cell r="R379" t="str">
            <v>SIN OR BUS</v>
          </cell>
          <cell r="S379">
            <v>30</v>
          </cell>
          <cell r="T379">
            <v>295</v>
          </cell>
          <cell r="U379">
            <v>295</v>
          </cell>
          <cell r="V379">
            <v>295</v>
          </cell>
          <cell r="W379" t="str">
            <v>SIN</v>
          </cell>
          <cell r="X379">
            <v>30</v>
          </cell>
          <cell r="Y379">
            <v>295</v>
          </cell>
          <cell r="Z379">
            <v>295</v>
          </cell>
          <cell r="AA379">
            <v>295</v>
          </cell>
          <cell r="AB379" t="str">
            <v>SIN</v>
          </cell>
          <cell r="AC379">
            <v>30</v>
          </cell>
          <cell r="AD379" t="str">
            <v>Refer to Terms and Surcharges</v>
          </cell>
        </row>
        <row r="380">
          <cell r="B380" t="str">
            <v>East London</v>
          </cell>
          <cell r="C380" t="str">
            <v>South Africa</v>
          </cell>
          <cell r="D380" t="str">
            <v>USD</v>
          </cell>
          <cell r="E380">
            <v>395</v>
          </cell>
          <cell r="F380">
            <v>395</v>
          </cell>
          <cell r="G380">
            <v>590</v>
          </cell>
          <cell r="H380" t="str">
            <v>SIN/DUR</v>
          </cell>
          <cell r="I380">
            <v>47</v>
          </cell>
          <cell r="J380">
            <v>395</v>
          </cell>
          <cell r="K380">
            <v>395</v>
          </cell>
          <cell r="L380">
            <v>590</v>
          </cell>
          <cell r="M380" t="str">
            <v>SIN/DUR</v>
          </cell>
          <cell r="N380">
            <v>48</v>
          </cell>
          <cell r="O380">
            <v>395</v>
          </cell>
          <cell r="P380">
            <v>395</v>
          </cell>
          <cell r="Q380">
            <v>590</v>
          </cell>
          <cell r="R380" t="str">
            <v>SIN/DUR</v>
          </cell>
          <cell r="S380">
            <v>49</v>
          </cell>
          <cell r="T380">
            <v>425</v>
          </cell>
          <cell r="U380">
            <v>425</v>
          </cell>
          <cell r="V380">
            <v>625</v>
          </cell>
          <cell r="W380" t="str">
            <v>SIN/DUR</v>
          </cell>
          <cell r="X380">
            <v>49</v>
          </cell>
          <cell r="Y380">
            <v>425</v>
          </cell>
          <cell r="Z380">
            <v>425</v>
          </cell>
          <cell r="AA380">
            <v>625</v>
          </cell>
          <cell r="AB380" t="str">
            <v>SIN/DUR</v>
          </cell>
          <cell r="AC380">
            <v>49</v>
          </cell>
          <cell r="AD380" t="str">
            <v>Refer to Terms and Surcharges</v>
          </cell>
        </row>
        <row r="381">
          <cell r="B381" t="str">
            <v>Johannesburg</v>
          </cell>
          <cell r="C381" t="str">
            <v>South Africa</v>
          </cell>
          <cell r="D381" t="str">
            <v>USD</v>
          </cell>
          <cell r="E381">
            <v>275</v>
          </cell>
          <cell r="F381">
            <v>275</v>
          </cell>
          <cell r="G381">
            <v>275</v>
          </cell>
          <cell r="H381" t="str">
            <v>SIN/DUR</v>
          </cell>
          <cell r="I381">
            <v>46</v>
          </cell>
          <cell r="J381">
            <v>275</v>
          </cell>
          <cell r="K381">
            <v>275</v>
          </cell>
          <cell r="L381">
            <v>275</v>
          </cell>
          <cell r="M381" t="str">
            <v>SIN/DUR</v>
          </cell>
          <cell r="N381">
            <v>45</v>
          </cell>
          <cell r="O381">
            <v>275</v>
          </cell>
          <cell r="P381">
            <v>275</v>
          </cell>
          <cell r="Q381">
            <v>275</v>
          </cell>
          <cell r="R381" t="str">
            <v>SIN/DUR</v>
          </cell>
          <cell r="S381">
            <v>43</v>
          </cell>
          <cell r="T381">
            <v>302</v>
          </cell>
          <cell r="U381">
            <v>302</v>
          </cell>
          <cell r="V381">
            <v>302</v>
          </cell>
          <cell r="W381" t="str">
            <v>SIN/DUR</v>
          </cell>
          <cell r="X381">
            <v>43</v>
          </cell>
          <cell r="Y381">
            <v>302</v>
          </cell>
          <cell r="Z381">
            <v>302</v>
          </cell>
          <cell r="AA381">
            <v>302</v>
          </cell>
          <cell r="AB381" t="str">
            <v>SIN/DUR</v>
          </cell>
          <cell r="AC381">
            <v>43</v>
          </cell>
          <cell r="AD381" t="str">
            <v>Refer to Terms and Surcharges</v>
          </cell>
        </row>
        <row r="382">
          <cell r="B382" t="str">
            <v>Port Elizabeth</v>
          </cell>
          <cell r="C382" t="str">
            <v>South Africa</v>
          </cell>
          <cell r="D382" t="str">
            <v>USD</v>
          </cell>
          <cell r="E382" t="str">
            <v>ON APP</v>
          </cell>
          <cell r="F382">
            <v>347</v>
          </cell>
          <cell r="G382">
            <v>347</v>
          </cell>
          <cell r="H382" t="str">
            <v>SIN/DUR</v>
          </cell>
          <cell r="I382">
            <v>50</v>
          </cell>
          <cell r="J382" t="str">
            <v>ON APP</v>
          </cell>
          <cell r="K382">
            <v>347</v>
          </cell>
          <cell r="L382">
            <v>347</v>
          </cell>
          <cell r="M382" t="str">
            <v>SIN/DUR</v>
          </cell>
          <cell r="N382">
            <v>49</v>
          </cell>
          <cell r="O382" t="str">
            <v>ON APP</v>
          </cell>
          <cell r="P382">
            <v>347</v>
          </cell>
          <cell r="Q382">
            <v>347</v>
          </cell>
          <cell r="R382" t="str">
            <v>SIN/DUR</v>
          </cell>
          <cell r="S382">
            <v>47</v>
          </cell>
          <cell r="T382">
            <v>377</v>
          </cell>
          <cell r="U382">
            <v>377</v>
          </cell>
          <cell r="V382">
            <v>377</v>
          </cell>
          <cell r="W382" t="str">
            <v>SIN/DUR</v>
          </cell>
          <cell r="X382">
            <v>47</v>
          </cell>
          <cell r="Y382">
            <v>377</v>
          </cell>
          <cell r="Z382">
            <v>377</v>
          </cell>
          <cell r="AA382">
            <v>377</v>
          </cell>
          <cell r="AB382" t="str">
            <v>SIN/DUR</v>
          </cell>
          <cell r="AC382">
            <v>47</v>
          </cell>
          <cell r="AD382" t="str">
            <v>Refer to Terms and Surcharges</v>
          </cell>
        </row>
        <row r="383">
          <cell r="B383" t="str">
            <v>Alicante</v>
          </cell>
          <cell r="C383" t="str">
            <v>Spain</v>
          </cell>
          <cell r="D383" t="str">
            <v>USD</v>
          </cell>
          <cell r="E383">
            <v>305</v>
          </cell>
          <cell r="F383">
            <v>305</v>
          </cell>
          <cell r="G383">
            <v>305</v>
          </cell>
          <cell r="H383" t="str">
            <v>SIN/BCN</v>
          </cell>
          <cell r="I383">
            <v>56</v>
          </cell>
          <cell r="J383">
            <v>305</v>
          </cell>
          <cell r="K383">
            <v>305</v>
          </cell>
          <cell r="L383">
            <v>305</v>
          </cell>
          <cell r="M383" t="str">
            <v>SIN/BCN</v>
          </cell>
          <cell r="N383">
            <v>55</v>
          </cell>
          <cell r="O383">
            <v>305</v>
          </cell>
          <cell r="P383">
            <v>305</v>
          </cell>
          <cell r="Q383">
            <v>305</v>
          </cell>
          <cell r="R383" t="str">
            <v>SIN/BCN</v>
          </cell>
          <cell r="S383">
            <v>53</v>
          </cell>
          <cell r="T383">
            <v>315</v>
          </cell>
          <cell r="U383">
            <v>315</v>
          </cell>
          <cell r="V383">
            <v>315</v>
          </cell>
          <cell r="W383" t="str">
            <v>SIN/BCN</v>
          </cell>
          <cell r="X383">
            <v>53</v>
          </cell>
          <cell r="Y383">
            <v>315</v>
          </cell>
          <cell r="Z383">
            <v>315</v>
          </cell>
          <cell r="AA383">
            <v>315</v>
          </cell>
          <cell r="AB383" t="str">
            <v>SIN/BCN</v>
          </cell>
          <cell r="AC383">
            <v>53</v>
          </cell>
          <cell r="AD383" t="str">
            <v>Refer to Terms and Surcharges</v>
          </cell>
        </row>
        <row r="384">
          <cell r="B384" t="str">
            <v>Barcelona</v>
          </cell>
          <cell r="C384" t="str">
            <v>Spain</v>
          </cell>
          <cell r="D384" t="str">
            <v>USD</v>
          </cell>
          <cell r="E384">
            <v>203</v>
          </cell>
          <cell r="F384">
            <v>203</v>
          </cell>
          <cell r="G384">
            <v>203</v>
          </cell>
          <cell r="H384" t="str">
            <v>SIN</v>
          </cell>
          <cell r="I384">
            <v>45</v>
          </cell>
          <cell r="J384">
            <v>203</v>
          </cell>
          <cell r="K384">
            <v>203</v>
          </cell>
          <cell r="L384">
            <v>203</v>
          </cell>
          <cell r="M384" t="str">
            <v>SIN</v>
          </cell>
          <cell r="N384">
            <v>44</v>
          </cell>
          <cell r="O384">
            <v>203</v>
          </cell>
          <cell r="P384">
            <v>203</v>
          </cell>
          <cell r="Q384">
            <v>203</v>
          </cell>
          <cell r="R384" t="str">
            <v>SIN</v>
          </cell>
          <cell r="S384">
            <v>42</v>
          </cell>
          <cell r="T384">
            <v>213</v>
          </cell>
          <cell r="U384">
            <v>213</v>
          </cell>
          <cell r="V384">
            <v>213</v>
          </cell>
          <cell r="W384" t="str">
            <v>SIN</v>
          </cell>
          <cell r="X384">
            <v>42</v>
          </cell>
          <cell r="Y384">
            <v>213</v>
          </cell>
          <cell r="Z384">
            <v>213</v>
          </cell>
          <cell r="AA384">
            <v>213</v>
          </cell>
          <cell r="AB384" t="str">
            <v>SIN</v>
          </cell>
          <cell r="AC384">
            <v>42</v>
          </cell>
          <cell r="AD384" t="str">
            <v>Refer to Terms and Surcharges</v>
          </cell>
        </row>
        <row r="385">
          <cell r="B385" t="str">
            <v>Madrid</v>
          </cell>
          <cell r="C385" t="str">
            <v>Spain</v>
          </cell>
          <cell r="D385" t="str">
            <v>USD</v>
          </cell>
          <cell r="E385">
            <v>299</v>
          </cell>
          <cell r="F385">
            <v>299</v>
          </cell>
          <cell r="G385">
            <v>299</v>
          </cell>
          <cell r="H385" t="str">
            <v>SIN/BCN</v>
          </cell>
          <cell r="I385">
            <v>56</v>
          </cell>
          <cell r="J385">
            <v>299</v>
          </cell>
          <cell r="K385">
            <v>299</v>
          </cell>
          <cell r="L385">
            <v>299</v>
          </cell>
          <cell r="M385" t="str">
            <v>SIN/BCN</v>
          </cell>
          <cell r="N385">
            <v>55</v>
          </cell>
          <cell r="O385">
            <v>299</v>
          </cell>
          <cell r="P385">
            <v>299</v>
          </cell>
          <cell r="Q385">
            <v>299</v>
          </cell>
          <cell r="R385" t="str">
            <v>SIN/BCN</v>
          </cell>
          <cell r="S385">
            <v>53</v>
          </cell>
          <cell r="T385">
            <v>309</v>
          </cell>
          <cell r="U385">
            <v>309</v>
          </cell>
          <cell r="V385">
            <v>309</v>
          </cell>
          <cell r="W385" t="str">
            <v>SIN/BCN</v>
          </cell>
          <cell r="X385">
            <v>53</v>
          </cell>
          <cell r="Y385">
            <v>309</v>
          </cell>
          <cell r="Z385">
            <v>309</v>
          </cell>
          <cell r="AA385">
            <v>309</v>
          </cell>
          <cell r="AB385" t="str">
            <v>SIN/BCN</v>
          </cell>
          <cell r="AC385">
            <v>53</v>
          </cell>
          <cell r="AD385" t="str">
            <v>Refer to Terms and Surcharges</v>
          </cell>
        </row>
        <row r="386">
          <cell r="B386" t="str">
            <v>Malaga</v>
          </cell>
          <cell r="C386" t="str">
            <v>Spain</v>
          </cell>
          <cell r="D386" t="str">
            <v>USD</v>
          </cell>
          <cell r="E386">
            <v>325</v>
          </cell>
          <cell r="F386">
            <v>325</v>
          </cell>
          <cell r="G386">
            <v>325</v>
          </cell>
          <cell r="H386" t="str">
            <v>SIN/BCN</v>
          </cell>
          <cell r="I386">
            <v>56</v>
          </cell>
          <cell r="J386">
            <v>325</v>
          </cell>
          <cell r="K386">
            <v>325</v>
          </cell>
          <cell r="L386">
            <v>325</v>
          </cell>
          <cell r="M386" t="str">
            <v>SIN/BCN</v>
          </cell>
          <cell r="N386">
            <v>55</v>
          </cell>
          <cell r="O386">
            <v>325</v>
          </cell>
          <cell r="P386">
            <v>325</v>
          </cell>
          <cell r="Q386">
            <v>325</v>
          </cell>
          <cell r="R386" t="str">
            <v>SIN/BCN</v>
          </cell>
          <cell r="S386">
            <v>53</v>
          </cell>
          <cell r="T386">
            <v>335</v>
          </cell>
          <cell r="U386">
            <v>335</v>
          </cell>
          <cell r="V386">
            <v>335</v>
          </cell>
          <cell r="W386" t="str">
            <v>SIN/BCN</v>
          </cell>
          <cell r="X386">
            <v>53</v>
          </cell>
          <cell r="Y386">
            <v>335</v>
          </cell>
          <cell r="Z386">
            <v>335</v>
          </cell>
          <cell r="AA386">
            <v>335</v>
          </cell>
          <cell r="AB386" t="str">
            <v>SIN/BCN</v>
          </cell>
          <cell r="AC386">
            <v>53</v>
          </cell>
          <cell r="AD386" t="str">
            <v>Refer to Terms and Surcharges</v>
          </cell>
        </row>
        <row r="387">
          <cell r="B387" t="str">
            <v>Valencia</v>
          </cell>
          <cell r="C387" t="str">
            <v>Spain</v>
          </cell>
          <cell r="D387" t="str">
            <v>USD</v>
          </cell>
          <cell r="E387">
            <v>222</v>
          </cell>
          <cell r="F387">
            <v>222</v>
          </cell>
          <cell r="G387">
            <v>222</v>
          </cell>
          <cell r="H387" t="str">
            <v>SIN/BCN</v>
          </cell>
          <cell r="I387">
            <v>47</v>
          </cell>
          <cell r="J387">
            <v>222</v>
          </cell>
          <cell r="K387">
            <v>222</v>
          </cell>
          <cell r="L387">
            <v>222</v>
          </cell>
          <cell r="M387" t="str">
            <v>SIN/BCN</v>
          </cell>
          <cell r="N387">
            <v>46</v>
          </cell>
          <cell r="O387">
            <v>222</v>
          </cell>
          <cell r="P387">
            <v>222</v>
          </cell>
          <cell r="Q387">
            <v>222</v>
          </cell>
          <cell r="R387" t="str">
            <v>SIN/BCN</v>
          </cell>
          <cell r="S387">
            <v>44</v>
          </cell>
          <cell r="T387">
            <v>232</v>
          </cell>
          <cell r="U387">
            <v>232</v>
          </cell>
          <cell r="V387">
            <v>232</v>
          </cell>
          <cell r="W387" t="str">
            <v>SIN/BCN</v>
          </cell>
          <cell r="X387">
            <v>44</v>
          </cell>
          <cell r="Y387">
            <v>232</v>
          </cell>
          <cell r="Z387">
            <v>232</v>
          </cell>
          <cell r="AA387">
            <v>232</v>
          </cell>
          <cell r="AB387" t="str">
            <v>SIN/BCN</v>
          </cell>
          <cell r="AC387">
            <v>44</v>
          </cell>
          <cell r="AD387" t="str">
            <v>Refer to Terms and Surcharges</v>
          </cell>
        </row>
        <row r="388">
          <cell r="B388" t="str">
            <v>Colombo</v>
          </cell>
          <cell r="C388" t="str">
            <v>Sri Lanka</v>
          </cell>
          <cell r="D388" t="str">
            <v>USD</v>
          </cell>
          <cell r="E388" t="str">
            <v xml:space="preserve">ON APP </v>
          </cell>
          <cell r="F388" t="str">
            <v xml:space="preserve">ON APP </v>
          </cell>
          <cell r="G388" t="str">
            <v xml:space="preserve">ON APP </v>
          </cell>
          <cell r="H388" t="str">
            <v>SIN</v>
          </cell>
          <cell r="I388">
            <v>29</v>
          </cell>
          <cell r="J388" t="str">
            <v xml:space="preserve">ON APP </v>
          </cell>
          <cell r="K388" t="str">
            <v xml:space="preserve">ON APP </v>
          </cell>
          <cell r="L388" t="str">
            <v xml:space="preserve">ON APP </v>
          </cell>
          <cell r="M388" t="str">
            <v>SIN</v>
          </cell>
          <cell r="N388">
            <v>28</v>
          </cell>
          <cell r="O388" t="str">
            <v xml:space="preserve">ON APP </v>
          </cell>
          <cell r="P388" t="str">
            <v xml:space="preserve">ON APP </v>
          </cell>
          <cell r="Q388" t="str">
            <v xml:space="preserve">ON APP </v>
          </cell>
          <cell r="R388" t="str">
            <v>SIN</v>
          </cell>
          <cell r="S388">
            <v>26</v>
          </cell>
          <cell r="T388" t="str">
            <v xml:space="preserve">ON APP </v>
          </cell>
          <cell r="U388" t="str">
            <v xml:space="preserve">ON APP </v>
          </cell>
          <cell r="V388" t="str">
            <v xml:space="preserve">ON APP </v>
          </cell>
          <cell r="W388" t="str">
            <v>SIN</v>
          </cell>
          <cell r="X388">
            <v>26</v>
          </cell>
          <cell r="Y388" t="str">
            <v xml:space="preserve">ON APP </v>
          </cell>
          <cell r="Z388" t="str">
            <v xml:space="preserve">ON APP </v>
          </cell>
          <cell r="AA388" t="str">
            <v xml:space="preserve">ON APP </v>
          </cell>
          <cell r="AB388" t="str">
            <v>SIN</v>
          </cell>
          <cell r="AC388">
            <v>26</v>
          </cell>
          <cell r="AD388" t="str">
            <v>Refer to Terms and Surcharges</v>
          </cell>
        </row>
        <row r="389">
          <cell r="B389" t="str">
            <v>Basseterre</v>
          </cell>
          <cell r="C389" t="str">
            <v>St. Kitts</v>
          </cell>
          <cell r="D389" t="str">
            <v>USD</v>
          </cell>
          <cell r="E389" t="str">
            <v>ON APP</v>
          </cell>
          <cell r="F389" t="str">
            <v>ON APP</v>
          </cell>
          <cell r="G389" t="str">
            <v>ON APP</v>
          </cell>
          <cell r="H389" t="str">
            <v>ON APP</v>
          </cell>
          <cell r="I389" t="str">
            <v>ON APP</v>
          </cell>
          <cell r="J389" t="str">
            <v>ON APP</v>
          </cell>
          <cell r="K389" t="str">
            <v>ON APP</v>
          </cell>
          <cell r="L389" t="str">
            <v>ON APP</v>
          </cell>
          <cell r="M389" t="str">
            <v>ON APP</v>
          </cell>
          <cell r="N389" t="str">
            <v>ON APP</v>
          </cell>
          <cell r="O389" t="str">
            <v>ON APP</v>
          </cell>
          <cell r="P389" t="str">
            <v>ON APP</v>
          </cell>
          <cell r="Q389" t="str">
            <v>ON APP</v>
          </cell>
          <cell r="R389" t="str">
            <v>ON APP</v>
          </cell>
          <cell r="S389" t="str">
            <v>ON APP</v>
          </cell>
          <cell r="T389" t="str">
            <v>ON APP</v>
          </cell>
          <cell r="U389" t="str">
            <v>ON APP</v>
          </cell>
          <cell r="V389" t="str">
            <v>ON APP</v>
          </cell>
          <cell r="W389" t="str">
            <v>ON APP</v>
          </cell>
          <cell r="X389" t="str">
            <v>ON APP</v>
          </cell>
          <cell r="Y389" t="str">
            <v>ON APP</v>
          </cell>
          <cell r="Z389" t="str">
            <v>ON APP</v>
          </cell>
          <cell r="AA389" t="str">
            <v>ON APP</v>
          </cell>
          <cell r="AB389" t="str">
            <v>ON APP</v>
          </cell>
          <cell r="AC389" t="str">
            <v>ON APP</v>
          </cell>
          <cell r="AD389" t="str">
            <v>Refer to Terms and Surcharges</v>
          </cell>
        </row>
        <row r="390">
          <cell r="B390" t="str">
            <v>Castries</v>
          </cell>
          <cell r="C390" t="str">
            <v>St. Lucia</v>
          </cell>
          <cell r="D390" t="str">
            <v>USD</v>
          </cell>
          <cell r="E390">
            <v>535</v>
          </cell>
          <cell r="F390">
            <v>535</v>
          </cell>
          <cell r="G390">
            <v>535</v>
          </cell>
          <cell r="H390" t="str">
            <v>BUS/CFZ</v>
          </cell>
          <cell r="I390">
            <v>68</v>
          </cell>
          <cell r="J390">
            <v>535</v>
          </cell>
          <cell r="K390">
            <v>535</v>
          </cell>
          <cell r="L390">
            <v>535</v>
          </cell>
          <cell r="M390" t="str">
            <v>BUS/CFZ</v>
          </cell>
          <cell r="N390">
            <v>71</v>
          </cell>
          <cell r="O390">
            <v>535</v>
          </cell>
          <cell r="P390">
            <v>535</v>
          </cell>
          <cell r="Q390">
            <v>535</v>
          </cell>
          <cell r="R390" t="str">
            <v>BUS/CFZ</v>
          </cell>
          <cell r="S390">
            <v>65</v>
          </cell>
          <cell r="T390">
            <v>580</v>
          </cell>
          <cell r="U390">
            <v>580</v>
          </cell>
          <cell r="V390">
            <v>580</v>
          </cell>
          <cell r="W390" t="str">
            <v>BUS/CFZ</v>
          </cell>
          <cell r="X390">
            <v>75</v>
          </cell>
          <cell r="Y390">
            <v>665</v>
          </cell>
          <cell r="Z390">
            <v>665</v>
          </cell>
          <cell r="AA390">
            <v>655</v>
          </cell>
          <cell r="AB390" t="str">
            <v>SIN/BUS/CFZ</v>
          </cell>
          <cell r="AC390">
            <v>79</v>
          </cell>
          <cell r="AD390" t="str">
            <v>Refer to Terms and Surcharges</v>
          </cell>
        </row>
        <row r="391">
          <cell r="B391" t="str">
            <v>Phillipsburg</v>
          </cell>
          <cell r="C391" t="str">
            <v>St. Maarten</v>
          </cell>
          <cell r="D391" t="str">
            <v>USD</v>
          </cell>
          <cell r="E391">
            <v>545</v>
          </cell>
          <cell r="F391">
            <v>545</v>
          </cell>
          <cell r="G391">
            <v>545</v>
          </cell>
          <cell r="H391" t="str">
            <v>BUS/CFZ</v>
          </cell>
          <cell r="I391">
            <v>68</v>
          </cell>
          <cell r="J391">
            <v>545</v>
          </cell>
          <cell r="K391">
            <v>545</v>
          </cell>
          <cell r="L391">
            <v>545</v>
          </cell>
          <cell r="M391" t="str">
            <v>BUS/CFZ</v>
          </cell>
          <cell r="N391">
            <v>71</v>
          </cell>
          <cell r="O391">
            <v>545</v>
          </cell>
          <cell r="P391">
            <v>545</v>
          </cell>
          <cell r="Q391">
            <v>545</v>
          </cell>
          <cell r="R391" t="str">
            <v>BUS/CFZ</v>
          </cell>
          <cell r="S391">
            <v>65</v>
          </cell>
          <cell r="T391">
            <v>590</v>
          </cell>
          <cell r="U391">
            <v>590</v>
          </cell>
          <cell r="V391">
            <v>590</v>
          </cell>
          <cell r="W391" t="str">
            <v>MEL/BUS/CFZ</v>
          </cell>
          <cell r="X391">
            <v>75</v>
          </cell>
          <cell r="Y391">
            <v>655</v>
          </cell>
          <cell r="Z391">
            <v>655</v>
          </cell>
          <cell r="AA391">
            <v>655</v>
          </cell>
          <cell r="AB391" t="str">
            <v>SIN/BUS/CFZ</v>
          </cell>
          <cell r="AC391">
            <v>82</v>
          </cell>
          <cell r="AD391" t="str">
            <v>Refer to Terms and Surcharges</v>
          </cell>
        </row>
        <row r="392">
          <cell r="B392" t="str">
            <v>Kingstown</v>
          </cell>
          <cell r="C392" t="str">
            <v>St. Vincent</v>
          </cell>
          <cell r="D392" t="str">
            <v>USD</v>
          </cell>
          <cell r="E392">
            <v>565</v>
          </cell>
          <cell r="F392">
            <v>565</v>
          </cell>
          <cell r="G392">
            <v>565</v>
          </cell>
          <cell r="H392" t="str">
            <v>BUS/CFZ</v>
          </cell>
          <cell r="I392">
            <v>63</v>
          </cell>
          <cell r="J392">
            <v>565</v>
          </cell>
          <cell r="K392">
            <v>565</v>
          </cell>
          <cell r="L392">
            <v>565</v>
          </cell>
          <cell r="M392" t="str">
            <v>BUS/CFZ</v>
          </cell>
          <cell r="N392">
            <v>66</v>
          </cell>
          <cell r="O392">
            <v>565</v>
          </cell>
          <cell r="P392">
            <v>565</v>
          </cell>
          <cell r="Q392">
            <v>565</v>
          </cell>
          <cell r="R392" t="str">
            <v>BUS/CFZ</v>
          </cell>
          <cell r="S392">
            <v>60</v>
          </cell>
          <cell r="T392">
            <v>610</v>
          </cell>
          <cell r="U392">
            <v>610</v>
          </cell>
          <cell r="V392">
            <v>610</v>
          </cell>
          <cell r="W392" t="str">
            <v>MEL/BUS/CFZ</v>
          </cell>
          <cell r="X392">
            <v>71</v>
          </cell>
          <cell r="Y392">
            <v>695</v>
          </cell>
          <cell r="Z392">
            <v>695</v>
          </cell>
          <cell r="AA392">
            <v>695</v>
          </cell>
          <cell r="AB392" t="str">
            <v>SIN/BUS/CFZ</v>
          </cell>
          <cell r="AC392">
            <v>79</v>
          </cell>
          <cell r="AD392" t="str">
            <v>Refer to Terms and Surcharges</v>
          </cell>
        </row>
        <row r="393">
          <cell r="B393" t="str">
            <v>Port Sudan</v>
          </cell>
          <cell r="C393" t="str">
            <v>Sudan</v>
          </cell>
          <cell r="D393" t="str">
            <v>USD</v>
          </cell>
          <cell r="E393" t="str">
            <v>ON APP</v>
          </cell>
          <cell r="F393" t="str">
            <v>ON APP</v>
          </cell>
          <cell r="G393" t="str">
            <v>ON APP</v>
          </cell>
          <cell r="H393" t="str">
            <v>ON APP</v>
          </cell>
          <cell r="I393" t="str">
            <v>ON APP</v>
          </cell>
          <cell r="J393" t="str">
            <v>ON APP</v>
          </cell>
          <cell r="K393" t="str">
            <v>ON APP</v>
          </cell>
          <cell r="L393" t="str">
            <v>ON APP</v>
          </cell>
          <cell r="M393" t="str">
            <v>ON APP</v>
          </cell>
          <cell r="N393" t="str">
            <v>ON APP</v>
          </cell>
          <cell r="O393" t="str">
            <v>ON APP</v>
          </cell>
          <cell r="P393" t="str">
            <v>ON APP</v>
          </cell>
          <cell r="Q393" t="str">
            <v>ON APP</v>
          </cell>
          <cell r="R393" t="str">
            <v>ON APP</v>
          </cell>
          <cell r="S393" t="str">
            <v>ON APP</v>
          </cell>
          <cell r="T393" t="str">
            <v>ON APP</v>
          </cell>
          <cell r="U393" t="str">
            <v>ON APP</v>
          </cell>
          <cell r="V393" t="str">
            <v>ON APP</v>
          </cell>
          <cell r="W393" t="str">
            <v>ON APP</v>
          </cell>
          <cell r="X393" t="str">
            <v>ON APP</v>
          </cell>
          <cell r="Y393" t="str">
            <v>ON APP</v>
          </cell>
          <cell r="Z393" t="str">
            <v>ON APP</v>
          </cell>
          <cell r="AA393" t="str">
            <v>ON APP</v>
          </cell>
          <cell r="AB393" t="str">
            <v>ON APP</v>
          </cell>
          <cell r="AC393" t="str">
            <v>ON APP</v>
          </cell>
          <cell r="AD393" t="str">
            <v>Refer to Terms and Surcharges</v>
          </cell>
        </row>
        <row r="394">
          <cell r="B394" t="str">
            <v>Paramaribo</v>
          </cell>
          <cell r="C394" t="str">
            <v>Suriname</v>
          </cell>
          <cell r="D394" t="str">
            <v>USD</v>
          </cell>
          <cell r="E394">
            <v>490</v>
          </cell>
          <cell r="F394">
            <v>490</v>
          </cell>
          <cell r="G394">
            <v>490</v>
          </cell>
          <cell r="H394" t="str">
            <v>BUS/CFZ</v>
          </cell>
          <cell r="I394">
            <v>63</v>
          </cell>
          <cell r="J394">
            <v>490</v>
          </cell>
          <cell r="K394">
            <v>490</v>
          </cell>
          <cell r="L394">
            <v>490</v>
          </cell>
          <cell r="M394" t="str">
            <v>BUS/CFZ</v>
          </cell>
          <cell r="N394">
            <v>66</v>
          </cell>
          <cell r="O394">
            <v>490</v>
          </cell>
          <cell r="P394">
            <v>490</v>
          </cell>
          <cell r="Q394">
            <v>490</v>
          </cell>
          <cell r="R394" t="str">
            <v>BUS/CFZ</v>
          </cell>
          <cell r="S394">
            <v>60</v>
          </cell>
          <cell r="T394">
            <v>535</v>
          </cell>
          <cell r="U394">
            <v>535</v>
          </cell>
          <cell r="V394">
            <v>535</v>
          </cell>
          <cell r="W394" t="str">
            <v>MEL/BUS/CFZ</v>
          </cell>
          <cell r="X394">
            <v>71</v>
          </cell>
          <cell r="Y394" t="str">
            <v>ON APP</v>
          </cell>
          <cell r="Z394" t="str">
            <v>ON APP</v>
          </cell>
          <cell r="AA394" t="str">
            <v>ON APP</v>
          </cell>
          <cell r="AB394" t="str">
            <v>ON APP</v>
          </cell>
          <cell r="AC394" t="str">
            <v>ON APP</v>
          </cell>
          <cell r="AD394" t="str">
            <v>Refer to Terms and Surcharges</v>
          </cell>
        </row>
        <row r="395">
          <cell r="B395" t="str">
            <v>Gothenburg</v>
          </cell>
          <cell r="C395" t="str">
            <v>Sweden</v>
          </cell>
          <cell r="D395" t="str">
            <v>USD</v>
          </cell>
          <cell r="E395">
            <v>334</v>
          </cell>
          <cell r="F395">
            <v>334</v>
          </cell>
          <cell r="G395">
            <v>334</v>
          </cell>
          <cell r="H395" t="str">
            <v>SIN/AAR</v>
          </cell>
          <cell r="I395">
            <v>46</v>
          </cell>
          <cell r="J395">
            <v>334</v>
          </cell>
          <cell r="K395">
            <v>334</v>
          </cell>
          <cell r="L395">
            <v>334</v>
          </cell>
          <cell r="M395" t="str">
            <v>SIN/AAR</v>
          </cell>
          <cell r="N395">
            <v>45</v>
          </cell>
          <cell r="O395">
            <v>334</v>
          </cell>
          <cell r="P395">
            <v>334</v>
          </cell>
          <cell r="Q395">
            <v>334</v>
          </cell>
          <cell r="R395" t="str">
            <v>SIN/AAR</v>
          </cell>
          <cell r="S395">
            <v>43</v>
          </cell>
          <cell r="T395">
            <v>344</v>
          </cell>
          <cell r="U395">
            <v>344</v>
          </cell>
          <cell r="V395">
            <v>344</v>
          </cell>
          <cell r="W395" t="str">
            <v>SIN/AAR</v>
          </cell>
          <cell r="X395">
            <v>43</v>
          </cell>
          <cell r="Y395">
            <v>344</v>
          </cell>
          <cell r="Z395">
            <v>344</v>
          </cell>
          <cell r="AA395">
            <v>344</v>
          </cell>
          <cell r="AB395" t="str">
            <v>SIN/AAR</v>
          </cell>
          <cell r="AC395">
            <v>43</v>
          </cell>
          <cell r="AD395" t="str">
            <v>Refer to Terms and Surcharges</v>
          </cell>
        </row>
        <row r="396">
          <cell r="B396" t="str">
            <v>Malmo</v>
          </cell>
          <cell r="C396" t="str">
            <v>Sweden</v>
          </cell>
          <cell r="D396" t="str">
            <v>USD</v>
          </cell>
          <cell r="E396">
            <v>389</v>
          </cell>
          <cell r="F396">
            <v>389</v>
          </cell>
          <cell r="G396">
            <v>389</v>
          </cell>
          <cell r="H396" t="str">
            <v>SIN/AAR</v>
          </cell>
          <cell r="I396">
            <v>56</v>
          </cell>
          <cell r="J396">
            <v>389</v>
          </cell>
          <cell r="K396">
            <v>389</v>
          </cell>
          <cell r="L396">
            <v>389</v>
          </cell>
          <cell r="M396" t="str">
            <v>SIN/AAR</v>
          </cell>
          <cell r="N396">
            <v>55</v>
          </cell>
          <cell r="O396">
            <v>389</v>
          </cell>
          <cell r="P396">
            <v>389</v>
          </cell>
          <cell r="Q396">
            <v>389</v>
          </cell>
          <cell r="R396" t="str">
            <v>SIN/AAR</v>
          </cell>
          <cell r="S396">
            <v>53</v>
          </cell>
          <cell r="T396">
            <v>399</v>
          </cell>
          <cell r="U396">
            <v>399</v>
          </cell>
          <cell r="V396">
            <v>399</v>
          </cell>
          <cell r="W396" t="str">
            <v>SIN/AAR</v>
          </cell>
          <cell r="X396">
            <v>53</v>
          </cell>
          <cell r="Y396">
            <v>399</v>
          </cell>
          <cell r="Z396">
            <v>399</v>
          </cell>
          <cell r="AA396">
            <v>399</v>
          </cell>
          <cell r="AB396" t="str">
            <v>SIN/AAR</v>
          </cell>
          <cell r="AC396">
            <v>53</v>
          </cell>
          <cell r="AD396" t="str">
            <v>Refer to Terms and Surcharges</v>
          </cell>
        </row>
        <row r="397">
          <cell r="B397" t="str">
            <v>Stockholm</v>
          </cell>
          <cell r="C397" t="str">
            <v>Sweden</v>
          </cell>
          <cell r="D397" t="str">
            <v>USD</v>
          </cell>
          <cell r="E397">
            <v>389</v>
          </cell>
          <cell r="F397">
            <v>389</v>
          </cell>
          <cell r="G397">
            <v>389</v>
          </cell>
          <cell r="H397" t="str">
            <v>SIN/AAR</v>
          </cell>
          <cell r="I397">
            <v>56</v>
          </cell>
          <cell r="J397">
            <v>389</v>
          </cell>
          <cell r="K397">
            <v>389</v>
          </cell>
          <cell r="L397">
            <v>389</v>
          </cell>
          <cell r="M397" t="str">
            <v>SIN/AAR</v>
          </cell>
          <cell r="N397">
            <v>55</v>
          </cell>
          <cell r="O397">
            <v>389</v>
          </cell>
          <cell r="P397">
            <v>389</v>
          </cell>
          <cell r="Q397">
            <v>389</v>
          </cell>
          <cell r="R397" t="str">
            <v>SIN/AAR</v>
          </cell>
          <cell r="S397">
            <v>53</v>
          </cell>
          <cell r="T397">
            <v>399</v>
          </cell>
          <cell r="U397">
            <v>399</v>
          </cell>
          <cell r="V397">
            <v>399</v>
          </cell>
          <cell r="W397" t="str">
            <v>SIN/AAR</v>
          </cell>
          <cell r="X397">
            <v>53</v>
          </cell>
          <cell r="Y397">
            <v>399</v>
          </cell>
          <cell r="Z397">
            <v>399</v>
          </cell>
          <cell r="AA397">
            <v>399</v>
          </cell>
          <cell r="AB397" t="str">
            <v>SIN/AAR</v>
          </cell>
          <cell r="AC397">
            <v>53</v>
          </cell>
          <cell r="AD397" t="str">
            <v>Refer to Terms and Surcharges</v>
          </cell>
        </row>
        <row r="398">
          <cell r="B398" t="str">
            <v>Basel</v>
          </cell>
          <cell r="C398" t="str">
            <v>Switzerland</v>
          </cell>
          <cell r="D398" t="str">
            <v>USD</v>
          </cell>
          <cell r="E398">
            <v>339</v>
          </cell>
          <cell r="F398">
            <v>339</v>
          </cell>
          <cell r="G398">
            <v>339</v>
          </cell>
          <cell r="H398" t="str">
            <v>SIN/RTM</v>
          </cell>
          <cell r="I398">
            <v>56</v>
          </cell>
          <cell r="J398">
            <v>339</v>
          </cell>
          <cell r="K398">
            <v>339</v>
          </cell>
          <cell r="L398">
            <v>339</v>
          </cell>
          <cell r="M398" t="str">
            <v>SIN/RTM</v>
          </cell>
          <cell r="N398">
            <v>55</v>
          </cell>
          <cell r="O398">
            <v>339</v>
          </cell>
          <cell r="P398">
            <v>339</v>
          </cell>
          <cell r="Q398">
            <v>339</v>
          </cell>
          <cell r="R398" t="str">
            <v>SIN/RTM</v>
          </cell>
          <cell r="S398">
            <v>53</v>
          </cell>
          <cell r="T398">
            <v>349</v>
          </cell>
          <cell r="U398">
            <v>349</v>
          </cell>
          <cell r="V398">
            <v>349</v>
          </cell>
          <cell r="W398" t="str">
            <v>SIN/RTM</v>
          </cell>
          <cell r="X398">
            <v>53</v>
          </cell>
          <cell r="Y398">
            <v>349</v>
          </cell>
          <cell r="Z398">
            <v>349</v>
          </cell>
          <cell r="AA398">
            <v>349</v>
          </cell>
          <cell r="AB398" t="str">
            <v>SIN/RTM</v>
          </cell>
          <cell r="AC398">
            <v>53</v>
          </cell>
          <cell r="AD398" t="str">
            <v>Refer to Terms and Surcharges</v>
          </cell>
        </row>
        <row r="399">
          <cell r="B399" t="str">
            <v>Geneva</v>
          </cell>
          <cell r="C399" t="str">
            <v>Switzerland</v>
          </cell>
          <cell r="D399" t="str">
            <v>USD</v>
          </cell>
          <cell r="E399">
            <v>354</v>
          </cell>
          <cell r="F399">
            <v>354</v>
          </cell>
          <cell r="G399">
            <v>354</v>
          </cell>
          <cell r="H399" t="str">
            <v>SIN/RTM</v>
          </cell>
          <cell r="I399">
            <v>56</v>
          </cell>
          <cell r="J399">
            <v>354</v>
          </cell>
          <cell r="K399">
            <v>354</v>
          </cell>
          <cell r="L399">
            <v>354</v>
          </cell>
          <cell r="M399" t="str">
            <v>SIN/RTM</v>
          </cell>
          <cell r="N399">
            <v>55</v>
          </cell>
          <cell r="O399">
            <v>354</v>
          </cell>
          <cell r="P399">
            <v>354</v>
          </cell>
          <cell r="Q399">
            <v>354</v>
          </cell>
          <cell r="R399" t="str">
            <v>SIN/RTM</v>
          </cell>
          <cell r="S399">
            <v>53</v>
          </cell>
          <cell r="T399">
            <v>364</v>
          </cell>
          <cell r="U399">
            <v>364</v>
          </cell>
          <cell r="V399">
            <v>364</v>
          </cell>
          <cell r="W399" t="str">
            <v>SIN/RTM</v>
          </cell>
          <cell r="X399">
            <v>53</v>
          </cell>
          <cell r="Y399">
            <v>364</v>
          </cell>
          <cell r="Z399">
            <v>364</v>
          </cell>
          <cell r="AA399">
            <v>364</v>
          </cell>
          <cell r="AB399" t="str">
            <v>SIN/RTM</v>
          </cell>
          <cell r="AC399">
            <v>53</v>
          </cell>
          <cell r="AD399" t="str">
            <v>Refer to Terms and Surcharges</v>
          </cell>
        </row>
        <row r="400">
          <cell r="B400" t="str">
            <v>Zurich</v>
          </cell>
          <cell r="C400" t="str">
            <v>Switzerland</v>
          </cell>
          <cell r="D400" t="str">
            <v>USD</v>
          </cell>
          <cell r="E400">
            <v>334</v>
          </cell>
          <cell r="F400">
            <v>334</v>
          </cell>
          <cell r="G400">
            <v>334</v>
          </cell>
          <cell r="H400" t="str">
            <v>SIN/RTM</v>
          </cell>
          <cell r="I400">
            <v>56</v>
          </cell>
          <cell r="J400">
            <v>334</v>
          </cell>
          <cell r="K400">
            <v>334</v>
          </cell>
          <cell r="L400">
            <v>334</v>
          </cell>
          <cell r="M400" t="str">
            <v>SIN/RTM</v>
          </cell>
          <cell r="N400">
            <v>55</v>
          </cell>
          <cell r="O400">
            <v>334</v>
          </cell>
          <cell r="P400">
            <v>334</v>
          </cell>
          <cell r="Q400">
            <v>334</v>
          </cell>
          <cell r="R400" t="str">
            <v>SIN/RTM</v>
          </cell>
          <cell r="S400">
            <v>53</v>
          </cell>
          <cell r="T400">
            <v>344</v>
          </cell>
          <cell r="U400">
            <v>344</v>
          </cell>
          <cell r="V400">
            <v>344</v>
          </cell>
          <cell r="W400" t="str">
            <v>SIN/RTM</v>
          </cell>
          <cell r="X400">
            <v>53</v>
          </cell>
          <cell r="Y400">
            <v>344</v>
          </cell>
          <cell r="Z400">
            <v>344</v>
          </cell>
          <cell r="AA400">
            <v>344</v>
          </cell>
          <cell r="AB400" t="str">
            <v>SIN/RTM</v>
          </cell>
          <cell r="AC400">
            <v>53</v>
          </cell>
          <cell r="AD400" t="str">
            <v>Refer to Terms and Surcharges</v>
          </cell>
        </row>
        <row r="401">
          <cell r="B401" t="str">
            <v>Latakia</v>
          </cell>
          <cell r="C401" t="str">
            <v>Syria</v>
          </cell>
          <cell r="D401" t="str">
            <v>USD</v>
          </cell>
          <cell r="E401" t="str">
            <v>ON APP</v>
          </cell>
          <cell r="F401" t="str">
            <v>ON APP</v>
          </cell>
          <cell r="G401" t="str">
            <v>ON APP</v>
          </cell>
          <cell r="H401" t="str">
            <v>ON APP</v>
          </cell>
          <cell r="I401" t="str">
            <v>ON APP</v>
          </cell>
          <cell r="J401" t="str">
            <v>ON APP</v>
          </cell>
          <cell r="K401" t="str">
            <v>ON APP</v>
          </cell>
          <cell r="L401" t="str">
            <v>ON APP</v>
          </cell>
          <cell r="M401" t="str">
            <v>ON APP</v>
          </cell>
          <cell r="N401" t="str">
            <v>ON APP</v>
          </cell>
          <cell r="O401" t="str">
            <v>ON APP</v>
          </cell>
          <cell r="P401" t="str">
            <v>ON APP</v>
          </cell>
          <cell r="Q401" t="str">
            <v>ON APP</v>
          </cell>
          <cell r="R401" t="str">
            <v>ON APP</v>
          </cell>
          <cell r="S401" t="str">
            <v>ON APP</v>
          </cell>
          <cell r="T401" t="str">
            <v>ON APP</v>
          </cell>
          <cell r="U401" t="str">
            <v>ON APP</v>
          </cell>
          <cell r="V401" t="str">
            <v>ON APP</v>
          </cell>
          <cell r="W401" t="str">
            <v>ON APP</v>
          </cell>
          <cell r="X401" t="str">
            <v>ON APP</v>
          </cell>
          <cell r="Y401" t="str">
            <v>ON APP</v>
          </cell>
          <cell r="Z401" t="str">
            <v>ON APP</v>
          </cell>
          <cell r="AA401" t="str">
            <v>ON APP</v>
          </cell>
          <cell r="AB401" t="str">
            <v>ON APP</v>
          </cell>
          <cell r="AC401" t="str">
            <v>ON APP</v>
          </cell>
          <cell r="AD401" t="str">
            <v>Refer to Terms and Surcharges</v>
          </cell>
        </row>
        <row r="402">
          <cell r="B402" t="str">
            <v>Papeete</v>
          </cell>
          <cell r="C402" t="str">
            <v>Tahiti</v>
          </cell>
          <cell r="D402" t="str">
            <v>AUD</v>
          </cell>
          <cell r="E402">
            <v>285</v>
          </cell>
          <cell r="F402">
            <v>285</v>
          </cell>
          <cell r="G402">
            <v>285</v>
          </cell>
          <cell r="H402" t="str">
            <v>AKL</v>
          </cell>
          <cell r="I402" t="str">
            <v>ON APP</v>
          </cell>
          <cell r="J402">
            <v>285</v>
          </cell>
          <cell r="K402">
            <v>285</v>
          </cell>
          <cell r="L402">
            <v>285</v>
          </cell>
          <cell r="M402" t="str">
            <v>AKL</v>
          </cell>
          <cell r="N402" t="str">
            <v>ON APP</v>
          </cell>
          <cell r="O402">
            <v>285</v>
          </cell>
          <cell r="P402">
            <v>285</v>
          </cell>
          <cell r="Q402">
            <v>285</v>
          </cell>
          <cell r="R402" t="str">
            <v>AKL</v>
          </cell>
          <cell r="S402" t="str">
            <v>ON APP</v>
          </cell>
          <cell r="T402">
            <v>330</v>
          </cell>
          <cell r="U402">
            <v>330</v>
          </cell>
          <cell r="V402">
            <v>330</v>
          </cell>
          <cell r="W402" t="str">
            <v>MEL/AKL</v>
          </cell>
          <cell r="X402" t="str">
            <v>ON APP</v>
          </cell>
          <cell r="Y402" t="str">
            <v>ON APP</v>
          </cell>
          <cell r="Z402" t="str">
            <v>ON APP</v>
          </cell>
          <cell r="AA402" t="str">
            <v>ON APP</v>
          </cell>
          <cell r="AB402" t="str">
            <v>ON APP</v>
          </cell>
          <cell r="AC402" t="str">
            <v>ON APP</v>
          </cell>
          <cell r="AD402" t="str">
            <v>Refer to Terms and Surcharges</v>
          </cell>
        </row>
        <row r="403">
          <cell r="B403" t="str">
            <v>Kaohsiung</v>
          </cell>
          <cell r="C403" t="str">
            <v>Taiwan</v>
          </cell>
          <cell r="D403" t="str">
            <v>USD</v>
          </cell>
          <cell r="E403">
            <v>96</v>
          </cell>
          <cell r="F403">
            <v>96</v>
          </cell>
          <cell r="G403">
            <v>96</v>
          </cell>
          <cell r="H403" t="str">
            <v>SIN OR BUS</v>
          </cell>
          <cell r="I403">
            <v>29</v>
          </cell>
          <cell r="J403">
            <v>96</v>
          </cell>
          <cell r="K403">
            <v>96</v>
          </cell>
          <cell r="L403">
            <v>96</v>
          </cell>
          <cell r="M403" t="str">
            <v>SIN OR BUS</v>
          </cell>
          <cell r="N403">
            <v>28</v>
          </cell>
          <cell r="O403">
            <v>96</v>
          </cell>
          <cell r="P403">
            <v>96</v>
          </cell>
          <cell r="Q403">
            <v>96</v>
          </cell>
          <cell r="R403" t="str">
            <v>SIN OR BUS</v>
          </cell>
          <cell r="S403">
            <v>26</v>
          </cell>
          <cell r="T403">
            <v>117</v>
          </cell>
          <cell r="U403">
            <v>117</v>
          </cell>
          <cell r="V403">
            <v>117</v>
          </cell>
          <cell r="W403" t="str">
            <v>SIN</v>
          </cell>
          <cell r="X403">
            <v>38</v>
          </cell>
          <cell r="Y403">
            <v>117</v>
          </cell>
          <cell r="Z403">
            <v>117</v>
          </cell>
          <cell r="AA403">
            <v>117</v>
          </cell>
          <cell r="AB403" t="str">
            <v>SIN</v>
          </cell>
          <cell r="AC403">
            <v>38</v>
          </cell>
          <cell r="AD403" t="str">
            <v>Refer to Terms and Surcharges</v>
          </cell>
        </row>
        <row r="404">
          <cell r="B404" t="str">
            <v>Keelung</v>
          </cell>
          <cell r="C404" t="str">
            <v>Taiwan</v>
          </cell>
          <cell r="D404" t="str">
            <v>USD</v>
          </cell>
          <cell r="E404">
            <v>96</v>
          </cell>
          <cell r="F404">
            <v>96</v>
          </cell>
          <cell r="G404">
            <v>96</v>
          </cell>
          <cell r="H404" t="str">
            <v>SIN OR BUS</v>
          </cell>
          <cell r="I404">
            <v>29</v>
          </cell>
          <cell r="J404">
            <v>96</v>
          </cell>
          <cell r="K404">
            <v>96</v>
          </cell>
          <cell r="L404">
            <v>96</v>
          </cell>
          <cell r="M404" t="str">
            <v>SIN OR BUS</v>
          </cell>
          <cell r="N404">
            <v>28</v>
          </cell>
          <cell r="O404">
            <v>96</v>
          </cell>
          <cell r="P404">
            <v>96</v>
          </cell>
          <cell r="Q404">
            <v>96</v>
          </cell>
          <cell r="R404" t="str">
            <v>SIN OR BUS</v>
          </cell>
          <cell r="S404">
            <v>28</v>
          </cell>
          <cell r="T404">
            <v>117</v>
          </cell>
          <cell r="U404">
            <v>117</v>
          </cell>
          <cell r="V404">
            <v>117</v>
          </cell>
          <cell r="W404" t="str">
            <v>SIN</v>
          </cell>
          <cell r="X404">
            <v>27</v>
          </cell>
          <cell r="Y404">
            <v>117</v>
          </cell>
          <cell r="Z404">
            <v>117</v>
          </cell>
          <cell r="AA404">
            <v>117</v>
          </cell>
          <cell r="AB404" t="str">
            <v>SIN</v>
          </cell>
          <cell r="AC404">
            <v>24</v>
          </cell>
          <cell r="AD404" t="str">
            <v>Refer to Terms and Surcharges</v>
          </cell>
        </row>
        <row r="405">
          <cell r="B405" t="str">
            <v>Taichung</v>
          </cell>
          <cell r="C405" t="str">
            <v>Taiwan</v>
          </cell>
          <cell r="D405" t="str">
            <v>USD</v>
          </cell>
          <cell r="E405">
            <v>96</v>
          </cell>
          <cell r="F405">
            <v>96</v>
          </cell>
          <cell r="G405">
            <v>96</v>
          </cell>
          <cell r="H405" t="str">
            <v>SIN OR BUS</v>
          </cell>
          <cell r="I405">
            <v>31</v>
          </cell>
          <cell r="J405">
            <v>96</v>
          </cell>
          <cell r="K405">
            <v>96</v>
          </cell>
          <cell r="L405">
            <v>96</v>
          </cell>
          <cell r="M405" t="str">
            <v>SIN OR BUS</v>
          </cell>
          <cell r="N405">
            <v>30</v>
          </cell>
          <cell r="O405">
            <v>96</v>
          </cell>
          <cell r="P405">
            <v>96</v>
          </cell>
          <cell r="Q405">
            <v>96</v>
          </cell>
          <cell r="R405" t="str">
            <v>SIN OR BUS</v>
          </cell>
          <cell r="S405">
            <v>28</v>
          </cell>
          <cell r="T405">
            <v>117</v>
          </cell>
          <cell r="U405">
            <v>117</v>
          </cell>
          <cell r="V405">
            <v>117</v>
          </cell>
          <cell r="W405" t="str">
            <v>SIN</v>
          </cell>
          <cell r="X405">
            <v>28</v>
          </cell>
          <cell r="Y405">
            <v>117</v>
          </cell>
          <cell r="Z405">
            <v>117</v>
          </cell>
          <cell r="AA405">
            <v>117</v>
          </cell>
          <cell r="AB405" t="str">
            <v>SIN</v>
          </cell>
          <cell r="AC405">
            <v>28</v>
          </cell>
          <cell r="AD405" t="str">
            <v>Refer to Terms and Surcharges</v>
          </cell>
        </row>
        <row r="406">
          <cell r="B406" t="str">
            <v>Taipei City</v>
          </cell>
          <cell r="C406" t="str">
            <v>Taiwan</v>
          </cell>
          <cell r="D406" t="str">
            <v>USD</v>
          </cell>
          <cell r="E406" t="str">
            <v>ON APP</v>
          </cell>
          <cell r="F406" t="str">
            <v>ON APP</v>
          </cell>
          <cell r="G406" t="str">
            <v>ON APP</v>
          </cell>
          <cell r="H406" t="str">
            <v>ON APP</v>
          </cell>
          <cell r="I406" t="str">
            <v>ON APP</v>
          </cell>
          <cell r="J406" t="str">
            <v>ON APP</v>
          </cell>
          <cell r="K406" t="str">
            <v>ON APP</v>
          </cell>
          <cell r="L406" t="str">
            <v>ON APP</v>
          </cell>
          <cell r="M406" t="str">
            <v>ON APP</v>
          </cell>
          <cell r="N406" t="str">
            <v>ON APP</v>
          </cell>
          <cell r="O406" t="str">
            <v>ON APP</v>
          </cell>
          <cell r="P406" t="str">
            <v>ON APP</v>
          </cell>
          <cell r="Q406" t="str">
            <v>ON APP</v>
          </cell>
          <cell r="R406" t="str">
            <v>ON APP</v>
          </cell>
          <cell r="S406" t="str">
            <v>ON APP</v>
          </cell>
          <cell r="T406" t="str">
            <v>ON APP</v>
          </cell>
          <cell r="U406" t="str">
            <v>ON APP</v>
          </cell>
          <cell r="V406" t="str">
            <v>ON APP</v>
          </cell>
          <cell r="W406" t="str">
            <v>ON APP</v>
          </cell>
          <cell r="X406" t="str">
            <v>ON APP</v>
          </cell>
          <cell r="Y406" t="str">
            <v>ON APP</v>
          </cell>
          <cell r="Z406" t="str">
            <v>ON APP</v>
          </cell>
          <cell r="AA406" t="str">
            <v>ON APP</v>
          </cell>
          <cell r="AB406" t="str">
            <v>ON APP</v>
          </cell>
          <cell r="AC406" t="str">
            <v>ON APP</v>
          </cell>
          <cell r="AD406" t="str">
            <v>Refer to Terms and Surcharges</v>
          </cell>
        </row>
        <row r="407">
          <cell r="B407" t="str">
            <v>Dar Es Salaam</v>
          </cell>
          <cell r="C407" t="str">
            <v>Tanzania</v>
          </cell>
          <cell r="D407" t="str">
            <v>USD</v>
          </cell>
          <cell r="E407">
            <v>340</v>
          </cell>
          <cell r="F407">
            <v>340</v>
          </cell>
          <cell r="G407">
            <v>340</v>
          </cell>
          <cell r="H407" t="str">
            <v>SIN/DXB</v>
          </cell>
          <cell r="I407">
            <v>60</v>
          </cell>
          <cell r="J407">
            <v>340</v>
          </cell>
          <cell r="K407">
            <v>340</v>
          </cell>
          <cell r="L407">
            <v>340</v>
          </cell>
          <cell r="M407" t="str">
            <v>SIN/DXB</v>
          </cell>
          <cell r="N407">
            <v>59</v>
          </cell>
          <cell r="O407">
            <v>340</v>
          </cell>
          <cell r="P407">
            <v>340</v>
          </cell>
          <cell r="Q407">
            <v>340</v>
          </cell>
          <cell r="R407" t="str">
            <v>SIN/DXB</v>
          </cell>
          <cell r="S407">
            <v>57</v>
          </cell>
          <cell r="T407">
            <v>387</v>
          </cell>
          <cell r="U407">
            <v>387</v>
          </cell>
          <cell r="V407">
            <v>387</v>
          </cell>
          <cell r="W407" t="str">
            <v>SIN/DXB</v>
          </cell>
          <cell r="X407">
            <v>57</v>
          </cell>
          <cell r="Y407">
            <v>387</v>
          </cell>
          <cell r="Z407">
            <v>387</v>
          </cell>
          <cell r="AA407">
            <v>387</v>
          </cell>
          <cell r="AB407" t="str">
            <v>SIN/DXB</v>
          </cell>
          <cell r="AC407">
            <v>57</v>
          </cell>
          <cell r="AD407" t="str">
            <v>Refer to Terms and Surcharges</v>
          </cell>
        </row>
        <row r="408">
          <cell r="B408" t="str">
            <v>Bangkok</v>
          </cell>
          <cell r="C408" t="str">
            <v>Thailand</v>
          </cell>
          <cell r="D408" t="str">
            <v>USD</v>
          </cell>
          <cell r="E408">
            <v>84</v>
          </cell>
          <cell r="F408">
            <v>84</v>
          </cell>
          <cell r="G408">
            <v>84</v>
          </cell>
          <cell r="H408" t="str">
            <v>SIN</v>
          </cell>
          <cell r="I408">
            <v>24</v>
          </cell>
          <cell r="J408">
            <v>84</v>
          </cell>
          <cell r="K408">
            <v>84</v>
          </cell>
          <cell r="L408">
            <v>84</v>
          </cell>
          <cell r="M408" t="str">
            <v>SIN</v>
          </cell>
          <cell r="N408">
            <v>23</v>
          </cell>
          <cell r="O408">
            <v>84</v>
          </cell>
          <cell r="P408">
            <v>84</v>
          </cell>
          <cell r="Q408">
            <v>84</v>
          </cell>
          <cell r="R408" t="str">
            <v>SIN</v>
          </cell>
          <cell r="S408">
            <v>21</v>
          </cell>
          <cell r="T408">
            <v>105</v>
          </cell>
          <cell r="U408">
            <v>105</v>
          </cell>
          <cell r="V408">
            <v>105</v>
          </cell>
          <cell r="W408" t="str">
            <v>SIN</v>
          </cell>
          <cell r="X408">
            <v>21</v>
          </cell>
          <cell r="Y408">
            <v>105</v>
          </cell>
          <cell r="Z408">
            <v>105</v>
          </cell>
          <cell r="AA408">
            <v>105</v>
          </cell>
          <cell r="AB408" t="str">
            <v>SIN</v>
          </cell>
          <cell r="AC408">
            <v>21</v>
          </cell>
          <cell r="AD408" t="str">
            <v>Refer to Terms and Surcharges</v>
          </cell>
        </row>
        <row r="409">
          <cell r="B409" t="str">
            <v>Laem Chabang</v>
          </cell>
          <cell r="C409" t="str">
            <v>Thailand</v>
          </cell>
          <cell r="D409" t="str">
            <v>USD</v>
          </cell>
          <cell r="E409">
            <v>90</v>
          </cell>
          <cell r="F409">
            <v>90</v>
          </cell>
          <cell r="G409">
            <v>90</v>
          </cell>
          <cell r="H409" t="str">
            <v>SIN</v>
          </cell>
          <cell r="I409">
            <v>24</v>
          </cell>
          <cell r="J409">
            <v>90</v>
          </cell>
          <cell r="K409">
            <v>90</v>
          </cell>
          <cell r="L409">
            <v>90</v>
          </cell>
          <cell r="M409" t="str">
            <v>SIN</v>
          </cell>
          <cell r="N409">
            <v>23</v>
          </cell>
          <cell r="O409">
            <v>90</v>
          </cell>
          <cell r="P409">
            <v>90</v>
          </cell>
          <cell r="Q409">
            <v>90</v>
          </cell>
          <cell r="R409" t="str">
            <v>SIN</v>
          </cell>
          <cell r="S409">
            <v>21</v>
          </cell>
          <cell r="T409">
            <v>100</v>
          </cell>
          <cell r="U409">
            <v>100</v>
          </cell>
          <cell r="V409">
            <v>100</v>
          </cell>
          <cell r="W409" t="str">
            <v>SIN</v>
          </cell>
          <cell r="X409">
            <v>21</v>
          </cell>
          <cell r="Y409">
            <v>100</v>
          </cell>
          <cell r="Z409">
            <v>100</v>
          </cell>
          <cell r="AA409">
            <v>100</v>
          </cell>
          <cell r="AB409" t="str">
            <v>SIN</v>
          </cell>
          <cell r="AC409">
            <v>21</v>
          </cell>
          <cell r="AD409" t="str">
            <v>Refer to Terms and Surcharges</v>
          </cell>
        </row>
        <row r="410">
          <cell r="B410" t="str">
            <v>Lat Krabang</v>
          </cell>
          <cell r="C410" t="str">
            <v>Thailand</v>
          </cell>
          <cell r="D410" t="str">
            <v>USD</v>
          </cell>
          <cell r="E410">
            <v>92</v>
          </cell>
          <cell r="F410">
            <v>92</v>
          </cell>
          <cell r="G410">
            <v>92</v>
          </cell>
          <cell r="H410" t="str">
            <v>SIN</v>
          </cell>
          <cell r="I410">
            <v>25</v>
          </cell>
          <cell r="J410">
            <v>92</v>
          </cell>
          <cell r="K410">
            <v>92</v>
          </cell>
          <cell r="L410">
            <v>92</v>
          </cell>
          <cell r="M410" t="str">
            <v>SIN</v>
          </cell>
          <cell r="N410">
            <v>24</v>
          </cell>
          <cell r="O410">
            <v>92</v>
          </cell>
          <cell r="P410">
            <v>92</v>
          </cell>
          <cell r="Q410">
            <v>92</v>
          </cell>
          <cell r="R410" t="str">
            <v>SIN</v>
          </cell>
          <cell r="S410">
            <v>22</v>
          </cell>
          <cell r="T410">
            <v>102</v>
          </cell>
          <cell r="U410">
            <v>102</v>
          </cell>
          <cell r="V410">
            <v>102</v>
          </cell>
          <cell r="W410" t="str">
            <v>SIN</v>
          </cell>
          <cell r="X410">
            <v>22</v>
          </cell>
          <cell r="Y410">
            <v>102</v>
          </cell>
          <cell r="Z410">
            <v>102</v>
          </cell>
          <cell r="AA410">
            <v>102</v>
          </cell>
          <cell r="AB410" t="str">
            <v>SIN</v>
          </cell>
          <cell r="AC410">
            <v>22</v>
          </cell>
          <cell r="AD410" t="str">
            <v>Refer to Terms and Surcharges</v>
          </cell>
        </row>
        <row r="411">
          <cell r="B411" t="str">
            <v>Lome</v>
          </cell>
          <cell r="C411" t="str">
            <v>Togo</v>
          </cell>
          <cell r="D411" t="str">
            <v>USD</v>
          </cell>
          <cell r="E411" t="str">
            <v>ON APP</v>
          </cell>
          <cell r="F411" t="str">
            <v>ON APP</v>
          </cell>
          <cell r="G411" t="str">
            <v>ON APP</v>
          </cell>
          <cell r="H411" t="str">
            <v>ON APP</v>
          </cell>
          <cell r="I411" t="str">
            <v>ON APP</v>
          </cell>
          <cell r="J411" t="str">
            <v>ON APP</v>
          </cell>
          <cell r="K411" t="str">
            <v>ON APP</v>
          </cell>
          <cell r="L411" t="str">
            <v>ON APP</v>
          </cell>
          <cell r="M411" t="str">
            <v>ON APP</v>
          </cell>
          <cell r="N411" t="str">
            <v>ON APP</v>
          </cell>
          <cell r="O411" t="str">
            <v>ON APP</v>
          </cell>
          <cell r="P411" t="str">
            <v>ON APP</v>
          </cell>
          <cell r="Q411" t="str">
            <v>ON APP</v>
          </cell>
          <cell r="R411" t="str">
            <v>ON APP</v>
          </cell>
          <cell r="S411" t="str">
            <v>ON APP</v>
          </cell>
          <cell r="T411" t="str">
            <v>ON APP</v>
          </cell>
          <cell r="U411" t="str">
            <v>ON APP</v>
          </cell>
          <cell r="V411" t="str">
            <v>ON APP</v>
          </cell>
          <cell r="W411" t="str">
            <v>ON APP</v>
          </cell>
          <cell r="X411" t="str">
            <v>ON APP</v>
          </cell>
          <cell r="Y411" t="str">
            <v>ON APP</v>
          </cell>
          <cell r="Z411" t="str">
            <v>ON APP</v>
          </cell>
          <cell r="AA411" t="str">
            <v>ON APP</v>
          </cell>
          <cell r="AB411" t="str">
            <v>ON APP</v>
          </cell>
          <cell r="AC411" t="str">
            <v>ON APP</v>
          </cell>
          <cell r="AD411" t="str">
            <v>Refer to Terms and Surcharges</v>
          </cell>
        </row>
        <row r="412">
          <cell r="B412" t="str">
            <v>Tokelau</v>
          </cell>
          <cell r="C412" t="str">
            <v>Tokelau</v>
          </cell>
          <cell r="D412" t="str">
            <v>AUD</v>
          </cell>
          <cell r="E412">
            <v>350</v>
          </cell>
          <cell r="F412">
            <v>350</v>
          </cell>
          <cell r="G412">
            <v>350</v>
          </cell>
          <cell r="H412" t="str">
            <v>AKL</v>
          </cell>
          <cell r="I412" t="str">
            <v>ON APP</v>
          </cell>
          <cell r="J412">
            <v>350</v>
          </cell>
          <cell r="K412">
            <v>350</v>
          </cell>
          <cell r="L412">
            <v>350</v>
          </cell>
          <cell r="M412" t="str">
            <v>AKL</v>
          </cell>
          <cell r="N412" t="str">
            <v>ON APP</v>
          </cell>
          <cell r="O412">
            <v>350</v>
          </cell>
          <cell r="P412">
            <v>350</v>
          </cell>
          <cell r="Q412">
            <v>350</v>
          </cell>
          <cell r="R412" t="str">
            <v>AKL</v>
          </cell>
          <cell r="S412" t="str">
            <v>ON APP</v>
          </cell>
          <cell r="T412">
            <v>395</v>
          </cell>
          <cell r="U412">
            <v>395</v>
          </cell>
          <cell r="V412">
            <v>395</v>
          </cell>
          <cell r="W412" t="str">
            <v>MEL/AKL</v>
          </cell>
          <cell r="X412" t="str">
            <v>ON APP</v>
          </cell>
          <cell r="Y412" t="str">
            <v>ON APP</v>
          </cell>
          <cell r="Z412" t="str">
            <v>ON APP</v>
          </cell>
          <cell r="AA412" t="str">
            <v>ON APP</v>
          </cell>
          <cell r="AB412" t="str">
            <v>ON APP</v>
          </cell>
          <cell r="AC412" t="str">
            <v>ON APP</v>
          </cell>
          <cell r="AD412" t="str">
            <v>Refer to Terms and Surcharges</v>
          </cell>
        </row>
        <row r="413">
          <cell r="B413" t="str">
            <v>Nukualofa</v>
          </cell>
          <cell r="C413" t="str">
            <v>Tonga</v>
          </cell>
          <cell r="D413" t="str">
            <v>AUD</v>
          </cell>
          <cell r="E413">
            <v>255</v>
          </cell>
          <cell r="F413">
            <v>255</v>
          </cell>
          <cell r="G413">
            <v>255</v>
          </cell>
          <cell r="H413" t="str">
            <v>AKL</v>
          </cell>
          <cell r="I413" t="str">
            <v>ON APP</v>
          </cell>
          <cell r="J413">
            <v>255</v>
          </cell>
          <cell r="K413">
            <v>255</v>
          </cell>
          <cell r="L413">
            <v>255</v>
          </cell>
          <cell r="M413" t="str">
            <v>AKL</v>
          </cell>
          <cell r="N413" t="str">
            <v>ON APP</v>
          </cell>
          <cell r="O413">
            <v>255</v>
          </cell>
          <cell r="P413">
            <v>255</v>
          </cell>
          <cell r="Q413">
            <v>255</v>
          </cell>
          <cell r="R413" t="str">
            <v>AKL</v>
          </cell>
          <cell r="S413" t="str">
            <v>ON APP</v>
          </cell>
          <cell r="T413">
            <v>300</v>
          </cell>
          <cell r="U413">
            <v>300</v>
          </cell>
          <cell r="V413">
            <v>300</v>
          </cell>
          <cell r="W413" t="str">
            <v>MEL/AKL</v>
          </cell>
          <cell r="X413" t="str">
            <v>ON APP</v>
          </cell>
          <cell r="Y413" t="str">
            <v>ON APP</v>
          </cell>
          <cell r="Z413" t="str">
            <v>ON APP</v>
          </cell>
          <cell r="AA413" t="str">
            <v>ON APP</v>
          </cell>
          <cell r="AB413" t="str">
            <v>ON APP</v>
          </cell>
          <cell r="AC413" t="str">
            <v>ON APP</v>
          </cell>
          <cell r="AD413" t="str">
            <v>Refer to Terms and Surcharges</v>
          </cell>
        </row>
        <row r="414">
          <cell r="B414" t="str">
            <v>Vavau</v>
          </cell>
          <cell r="C414" t="str">
            <v>Tonga</v>
          </cell>
          <cell r="D414" t="str">
            <v>AUD</v>
          </cell>
          <cell r="E414">
            <v>425</v>
          </cell>
          <cell r="F414">
            <v>425</v>
          </cell>
          <cell r="G414">
            <v>425</v>
          </cell>
          <cell r="H414" t="str">
            <v>AKL</v>
          </cell>
          <cell r="I414" t="str">
            <v>ON APP</v>
          </cell>
          <cell r="J414">
            <v>425</v>
          </cell>
          <cell r="K414">
            <v>25</v>
          </cell>
          <cell r="L414">
            <v>425</v>
          </cell>
          <cell r="M414" t="str">
            <v>AKL</v>
          </cell>
          <cell r="N414" t="str">
            <v>ON APP</v>
          </cell>
          <cell r="O414">
            <v>425</v>
          </cell>
          <cell r="P414">
            <v>425</v>
          </cell>
          <cell r="Q414">
            <v>425</v>
          </cell>
          <cell r="R414" t="str">
            <v>AKL</v>
          </cell>
          <cell r="S414" t="str">
            <v>ON APP</v>
          </cell>
          <cell r="T414">
            <v>470</v>
          </cell>
          <cell r="U414">
            <v>70</v>
          </cell>
          <cell r="V414">
            <v>470</v>
          </cell>
          <cell r="W414" t="str">
            <v>MEL/AKL</v>
          </cell>
          <cell r="X414" t="str">
            <v>ON APP</v>
          </cell>
          <cell r="Y414" t="str">
            <v>ON APP</v>
          </cell>
          <cell r="Z414" t="str">
            <v>ON APP</v>
          </cell>
          <cell r="AA414" t="str">
            <v>ON APP</v>
          </cell>
          <cell r="AB414" t="str">
            <v>ON APP</v>
          </cell>
          <cell r="AC414" t="str">
            <v>ON APP</v>
          </cell>
          <cell r="AD414" t="str">
            <v>Refer to Terms and Surcharges</v>
          </cell>
        </row>
        <row r="415">
          <cell r="B415" t="str">
            <v>Point Lisas</v>
          </cell>
          <cell r="C415" t="str">
            <v>Trinidad</v>
          </cell>
          <cell r="D415" t="str">
            <v>USD</v>
          </cell>
          <cell r="E415">
            <v>415</v>
          </cell>
          <cell r="F415">
            <v>415</v>
          </cell>
          <cell r="G415">
            <v>415</v>
          </cell>
          <cell r="H415" t="str">
            <v>BUS/CFZ</v>
          </cell>
          <cell r="I415">
            <v>63</v>
          </cell>
          <cell r="J415">
            <v>415</v>
          </cell>
          <cell r="K415">
            <v>415</v>
          </cell>
          <cell r="L415">
            <v>415</v>
          </cell>
          <cell r="M415" t="str">
            <v>SIN/BUS/CFZ</v>
          </cell>
          <cell r="N415">
            <v>67</v>
          </cell>
          <cell r="O415">
            <v>415</v>
          </cell>
          <cell r="P415">
            <v>415</v>
          </cell>
          <cell r="Q415">
            <v>415</v>
          </cell>
          <cell r="R415" t="str">
            <v>SIN/BUS/CFZ</v>
          </cell>
          <cell r="S415">
            <v>60</v>
          </cell>
          <cell r="T415">
            <v>470</v>
          </cell>
          <cell r="U415">
            <v>470</v>
          </cell>
          <cell r="V415">
            <v>470</v>
          </cell>
          <cell r="W415" t="str">
            <v>SIN/BUS/CFZ</v>
          </cell>
          <cell r="X415">
            <v>72</v>
          </cell>
          <cell r="Y415">
            <v>555</v>
          </cell>
          <cell r="Z415">
            <v>555</v>
          </cell>
          <cell r="AA415">
            <v>555</v>
          </cell>
          <cell r="AB415" t="str">
            <v>SIN/BUS/CFZ</v>
          </cell>
          <cell r="AC415">
            <v>65</v>
          </cell>
          <cell r="AD415" t="str">
            <v>Refer to Terms and Surcharges</v>
          </cell>
        </row>
        <row r="416">
          <cell r="B416" t="str">
            <v>Port of Spain</v>
          </cell>
          <cell r="C416" t="str">
            <v>Trinidad</v>
          </cell>
          <cell r="D416" t="str">
            <v>USD</v>
          </cell>
          <cell r="E416">
            <v>415</v>
          </cell>
          <cell r="F416">
            <v>41</v>
          </cell>
          <cell r="G416">
            <v>415</v>
          </cell>
          <cell r="H416" t="str">
            <v>BUS/CFZ</v>
          </cell>
          <cell r="I416">
            <v>63</v>
          </cell>
          <cell r="J416">
            <v>415</v>
          </cell>
          <cell r="K416">
            <v>415</v>
          </cell>
          <cell r="L416">
            <v>415</v>
          </cell>
          <cell r="M416" t="str">
            <v>SIN/BUS/CFZ</v>
          </cell>
          <cell r="N416">
            <v>67</v>
          </cell>
          <cell r="O416">
            <v>415</v>
          </cell>
          <cell r="P416">
            <v>415</v>
          </cell>
          <cell r="Q416">
            <v>415</v>
          </cell>
          <cell r="R416" t="str">
            <v>SIN/BUS/CFZ</v>
          </cell>
          <cell r="S416">
            <v>60</v>
          </cell>
          <cell r="T416">
            <v>470</v>
          </cell>
          <cell r="U416">
            <v>470</v>
          </cell>
          <cell r="V416">
            <v>470</v>
          </cell>
          <cell r="W416" t="str">
            <v>SIN/BUS/CFZ</v>
          </cell>
          <cell r="X416">
            <v>72</v>
          </cell>
          <cell r="Y416">
            <v>555</v>
          </cell>
          <cell r="Z416">
            <v>555</v>
          </cell>
          <cell r="AA416">
            <v>555</v>
          </cell>
          <cell r="AB416" t="str">
            <v>SIN/BUS/CFZ</v>
          </cell>
          <cell r="AC416">
            <v>65</v>
          </cell>
          <cell r="AD416" t="str">
            <v>Refer to Terms and Surcharges</v>
          </cell>
        </row>
        <row r="417">
          <cell r="B417" t="str">
            <v>Tunis</v>
          </cell>
          <cell r="C417" t="str">
            <v>Tunisia</v>
          </cell>
          <cell r="D417" t="str">
            <v>USD</v>
          </cell>
          <cell r="E417" t="str">
            <v>ON APP</v>
          </cell>
          <cell r="F417" t="str">
            <v>ON APP</v>
          </cell>
          <cell r="G417" t="str">
            <v>ON APP</v>
          </cell>
          <cell r="H417" t="str">
            <v>BUS/BCN</v>
          </cell>
          <cell r="I417">
            <v>81</v>
          </cell>
          <cell r="J417" t="str">
            <v>ON APP</v>
          </cell>
          <cell r="K417" t="str">
            <v>ON APP</v>
          </cell>
          <cell r="L417" t="str">
            <v>ON APP</v>
          </cell>
          <cell r="M417" t="str">
            <v>BUS/BCN</v>
          </cell>
          <cell r="N417">
            <v>82</v>
          </cell>
          <cell r="O417" t="str">
            <v>ON APP</v>
          </cell>
          <cell r="P417" t="str">
            <v>ON APP</v>
          </cell>
          <cell r="Q417" t="str">
            <v>ON APP</v>
          </cell>
          <cell r="R417" t="str">
            <v>BUS/BCN</v>
          </cell>
          <cell r="S417">
            <v>83</v>
          </cell>
          <cell r="T417" t="str">
            <v>ON APP</v>
          </cell>
          <cell r="U417" t="str">
            <v>ON APP</v>
          </cell>
          <cell r="V417" t="str">
            <v>ON APP</v>
          </cell>
          <cell r="W417" t="str">
            <v>MEL/BUS/BCN</v>
          </cell>
          <cell r="X417">
            <v>86</v>
          </cell>
          <cell r="Y417" t="str">
            <v>ON APP</v>
          </cell>
          <cell r="Z417" t="str">
            <v>ON APP</v>
          </cell>
          <cell r="AA417" t="str">
            <v>ON APP</v>
          </cell>
          <cell r="AB417" t="str">
            <v>ON APP</v>
          </cell>
          <cell r="AC417" t="str">
            <v>ON APP</v>
          </cell>
          <cell r="AD417" t="str">
            <v>Refer to Terms and Surcharges</v>
          </cell>
        </row>
        <row r="418">
          <cell r="B418" t="str">
            <v>Ankara</v>
          </cell>
          <cell r="C418" t="str">
            <v>Turkey</v>
          </cell>
          <cell r="D418" t="str">
            <v>USD</v>
          </cell>
          <cell r="E418" t="str">
            <v>ON APP</v>
          </cell>
          <cell r="F418" t="str">
            <v>ON APP</v>
          </cell>
          <cell r="G418" t="str">
            <v>ON APP</v>
          </cell>
          <cell r="H418" t="str">
            <v>ON APP</v>
          </cell>
          <cell r="I418" t="str">
            <v>ON APP</v>
          </cell>
          <cell r="J418" t="str">
            <v>ON APP</v>
          </cell>
          <cell r="K418" t="str">
            <v>ON APP</v>
          </cell>
          <cell r="L418" t="str">
            <v>ON APP</v>
          </cell>
          <cell r="M418" t="str">
            <v>ON APP</v>
          </cell>
          <cell r="N418" t="str">
            <v>ON APP</v>
          </cell>
          <cell r="O418" t="str">
            <v>ON APP</v>
          </cell>
          <cell r="P418" t="str">
            <v>ON APP</v>
          </cell>
          <cell r="Q418" t="str">
            <v>ON APP</v>
          </cell>
          <cell r="R418" t="str">
            <v>ON APP</v>
          </cell>
          <cell r="S418" t="str">
            <v>ON APP</v>
          </cell>
          <cell r="T418" t="str">
            <v>ON APP</v>
          </cell>
          <cell r="U418" t="str">
            <v>ON APP</v>
          </cell>
          <cell r="V418" t="str">
            <v>ON APP</v>
          </cell>
          <cell r="W418" t="str">
            <v>ON APP</v>
          </cell>
          <cell r="X418" t="str">
            <v>ON APP</v>
          </cell>
          <cell r="Y418" t="str">
            <v>ON APP</v>
          </cell>
          <cell r="Z418" t="str">
            <v>ON APP</v>
          </cell>
          <cell r="AA418" t="str">
            <v>ON APP</v>
          </cell>
          <cell r="AB418" t="str">
            <v>ON APP</v>
          </cell>
          <cell r="AC418" t="str">
            <v>ON APP</v>
          </cell>
          <cell r="AD418" t="str">
            <v>Refer to Terms and Surcharges</v>
          </cell>
        </row>
        <row r="419">
          <cell r="B419" t="str">
            <v>Haydarpasa</v>
          </cell>
          <cell r="C419" t="str">
            <v>Turkey</v>
          </cell>
          <cell r="D419" t="str">
            <v>USD</v>
          </cell>
          <cell r="E419">
            <v>398</v>
          </cell>
          <cell r="F419">
            <v>398</v>
          </cell>
          <cell r="G419">
            <v>398</v>
          </cell>
          <cell r="H419" t="str">
            <v>SIN</v>
          </cell>
          <cell r="I419">
            <v>58</v>
          </cell>
          <cell r="J419">
            <v>398</v>
          </cell>
          <cell r="K419">
            <v>398</v>
          </cell>
          <cell r="L419">
            <v>398</v>
          </cell>
          <cell r="M419" t="str">
            <v>SIN</v>
          </cell>
          <cell r="N419">
            <v>57</v>
          </cell>
          <cell r="O419">
            <v>398</v>
          </cell>
          <cell r="P419">
            <v>398</v>
          </cell>
          <cell r="Q419">
            <v>398</v>
          </cell>
          <cell r="R419" t="str">
            <v>SIN</v>
          </cell>
          <cell r="S419">
            <v>55</v>
          </cell>
          <cell r="T419">
            <v>408</v>
          </cell>
          <cell r="U419">
            <v>408</v>
          </cell>
          <cell r="V419">
            <v>408</v>
          </cell>
          <cell r="W419" t="str">
            <v>SIN</v>
          </cell>
          <cell r="X419">
            <v>55</v>
          </cell>
          <cell r="Y419">
            <v>408</v>
          </cell>
          <cell r="Z419">
            <v>408</v>
          </cell>
          <cell r="AA419">
            <v>408</v>
          </cell>
          <cell r="AB419" t="str">
            <v>SIN</v>
          </cell>
          <cell r="AC419">
            <v>55</v>
          </cell>
          <cell r="AD419" t="str">
            <v>Refer to Terms and Surcharges</v>
          </cell>
        </row>
        <row r="420">
          <cell r="B420" t="str">
            <v>Istanbul</v>
          </cell>
          <cell r="C420" t="str">
            <v>Turkey</v>
          </cell>
          <cell r="D420" t="str">
            <v>USD</v>
          </cell>
          <cell r="E420" t="str">
            <v>ON APP</v>
          </cell>
          <cell r="F420" t="str">
            <v>ON APP</v>
          </cell>
          <cell r="G420" t="str">
            <v>ON APP</v>
          </cell>
          <cell r="H420" t="str">
            <v>SIN</v>
          </cell>
          <cell r="I420">
            <v>58</v>
          </cell>
          <cell r="J420" t="str">
            <v>ON APP</v>
          </cell>
          <cell r="K420" t="str">
            <v>ON APP</v>
          </cell>
          <cell r="L420" t="str">
            <v>ON APP</v>
          </cell>
          <cell r="M420" t="str">
            <v>SIN</v>
          </cell>
          <cell r="N420">
            <v>57</v>
          </cell>
          <cell r="O420" t="str">
            <v>ON APP</v>
          </cell>
          <cell r="P420" t="str">
            <v>ON APP</v>
          </cell>
          <cell r="Q420" t="str">
            <v>ON APP</v>
          </cell>
          <cell r="R420" t="str">
            <v>SIN</v>
          </cell>
          <cell r="S420">
            <v>55</v>
          </cell>
          <cell r="T420" t="str">
            <v>ON APP</v>
          </cell>
          <cell r="U420" t="str">
            <v>ON APP</v>
          </cell>
          <cell r="V420" t="str">
            <v>ON APP</v>
          </cell>
          <cell r="W420" t="str">
            <v>SIN</v>
          </cell>
          <cell r="X420">
            <v>55</v>
          </cell>
          <cell r="Y420" t="str">
            <v>ON APP</v>
          </cell>
          <cell r="Z420" t="str">
            <v>ON APP</v>
          </cell>
          <cell r="AA420" t="str">
            <v>ON APP</v>
          </cell>
          <cell r="AB420" t="str">
            <v>SIN</v>
          </cell>
          <cell r="AC420">
            <v>55</v>
          </cell>
          <cell r="AD420" t="str">
            <v>Refer to Terms and Surcharges</v>
          </cell>
        </row>
        <row r="421">
          <cell r="B421" t="str">
            <v>Izmir</v>
          </cell>
          <cell r="C421" t="str">
            <v>Turkey</v>
          </cell>
          <cell r="D421" t="str">
            <v>USD</v>
          </cell>
          <cell r="E421" t="str">
            <v>ON APP</v>
          </cell>
          <cell r="F421" t="str">
            <v>ON APP</v>
          </cell>
          <cell r="G421" t="str">
            <v>ON APP</v>
          </cell>
          <cell r="H421" t="str">
            <v>ON APP</v>
          </cell>
          <cell r="I421" t="str">
            <v>ON APP</v>
          </cell>
          <cell r="J421" t="str">
            <v>ON APP</v>
          </cell>
          <cell r="K421" t="str">
            <v>ON APP</v>
          </cell>
          <cell r="L421" t="str">
            <v>ON APP</v>
          </cell>
          <cell r="M421" t="str">
            <v>ON APP</v>
          </cell>
          <cell r="N421" t="str">
            <v>ON APP</v>
          </cell>
          <cell r="O421" t="str">
            <v>ON APP</v>
          </cell>
          <cell r="P421" t="str">
            <v>ON APP</v>
          </cell>
          <cell r="Q421" t="str">
            <v>ON APP</v>
          </cell>
          <cell r="R421" t="str">
            <v>ON APP</v>
          </cell>
          <cell r="S421" t="str">
            <v>ON APP</v>
          </cell>
          <cell r="T421" t="str">
            <v>ON APP</v>
          </cell>
          <cell r="U421" t="str">
            <v>ON APP</v>
          </cell>
          <cell r="V421" t="str">
            <v>ON APP</v>
          </cell>
          <cell r="W421" t="str">
            <v>ON APP</v>
          </cell>
          <cell r="X421" t="str">
            <v>ON APP</v>
          </cell>
          <cell r="Y421" t="str">
            <v>ON APP</v>
          </cell>
          <cell r="Z421" t="str">
            <v>ON APP</v>
          </cell>
          <cell r="AA421" t="str">
            <v>ON APP</v>
          </cell>
          <cell r="AB421" t="str">
            <v>ON APP</v>
          </cell>
          <cell r="AC421" t="str">
            <v>ON APP</v>
          </cell>
          <cell r="AD421" t="str">
            <v>Refer to Terms and Surcharges</v>
          </cell>
        </row>
        <row r="422">
          <cell r="B422" t="str">
            <v>Kumport</v>
          </cell>
          <cell r="C422" t="str">
            <v>Turkey</v>
          </cell>
          <cell r="D422" t="str">
            <v>USD</v>
          </cell>
          <cell r="E422" t="str">
            <v>ON APP</v>
          </cell>
          <cell r="F422" t="str">
            <v>ON APP</v>
          </cell>
          <cell r="G422" t="str">
            <v>ON APP</v>
          </cell>
          <cell r="H422" t="str">
            <v>ON APP</v>
          </cell>
          <cell r="I422" t="str">
            <v>ON APP</v>
          </cell>
          <cell r="J422" t="str">
            <v>ON APP</v>
          </cell>
          <cell r="K422" t="str">
            <v>ON APP</v>
          </cell>
          <cell r="L422" t="str">
            <v>ON APP</v>
          </cell>
          <cell r="M422" t="str">
            <v>ON APP</v>
          </cell>
          <cell r="N422" t="str">
            <v>ON APP</v>
          </cell>
          <cell r="O422" t="str">
            <v>ON APP</v>
          </cell>
          <cell r="P422" t="str">
            <v>ON APP</v>
          </cell>
          <cell r="Q422" t="str">
            <v>ON APP</v>
          </cell>
          <cell r="R422" t="str">
            <v>ON APP</v>
          </cell>
          <cell r="S422" t="str">
            <v>ON APP</v>
          </cell>
          <cell r="T422" t="str">
            <v>ON APP</v>
          </cell>
          <cell r="U422" t="str">
            <v>ON APP</v>
          </cell>
          <cell r="V422" t="str">
            <v>ON APP</v>
          </cell>
          <cell r="W422" t="str">
            <v>ON APP</v>
          </cell>
          <cell r="X422" t="str">
            <v>ON APP</v>
          </cell>
          <cell r="Y422" t="str">
            <v>ON APP</v>
          </cell>
          <cell r="Z422" t="str">
            <v>ON APP</v>
          </cell>
          <cell r="AA422" t="str">
            <v>ON APP</v>
          </cell>
          <cell r="AB422" t="str">
            <v>ON APP</v>
          </cell>
          <cell r="AC422" t="str">
            <v>ON APP</v>
          </cell>
          <cell r="AD422" t="str">
            <v>Refer to Terms and Surcharges</v>
          </cell>
        </row>
        <row r="423">
          <cell r="B423" t="str">
            <v>Mersin</v>
          </cell>
          <cell r="C423" t="str">
            <v>Turkey</v>
          </cell>
          <cell r="D423" t="str">
            <v>USD</v>
          </cell>
          <cell r="E423" t="str">
            <v>ON APP</v>
          </cell>
          <cell r="F423" t="str">
            <v>ON APP</v>
          </cell>
          <cell r="G423" t="str">
            <v>ON APP</v>
          </cell>
          <cell r="H423" t="str">
            <v>ON APP</v>
          </cell>
          <cell r="I423" t="str">
            <v>ON APP</v>
          </cell>
          <cell r="J423" t="str">
            <v>ON APP</v>
          </cell>
          <cell r="K423" t="str">
            <v>ON APP</v>
          </cell>
          <cell r="L423" t="str">
            <v>ON APP</v>
          </cell>
          <cell r="M423" t="str">
            <v>ON APP</v>
          </cell>
          <cell r="N423" t="str">
            <v>ON APP</v>
          </cell>
          <cell r="O423" t="str">
            <v>ON APP</v>
          </cell>
          <cell r="P423" t="str">
            <v>ON APP</v>
          </cell>
          <cell r="Q423" t="str">
            <v>ON APP</v>
          </cell>
          <cell r="R423" t="str">
            <v>ON APP</v>
          </cell>
          <cell r="S423" t="str">
            <v>ON APP</v>
          </cell>
          <cell r="T423" t="str">
            <v>ON APP</v>
          </cell>
          <cell r="U423" t="str">
            <v>ON APP</v>
          </cell>
          <cell r="V423" t="str">
            <v>ON APP</v>
          </cell>
          <cell r="W423" t="str">
            <v>ON APP</v>
          </cell>
          <cell r="X423" t="str">
            <v>ON APP</v>
          </cell>
          <cell r="Y423" t="str">
            <v>ON APP</v>
          </cell>
          <cell r="Z423" t="str">
            <v>ON APP</v>
          </cell>
          <cell r="AA423" t="str">
            <v>ON APP</v>
          </cell>
          <cell r="AB423" t="str">
            <v>ON APP</v>
          </cell>
          <cell r="AC423" t="str">
            <v>ON APP</v>
          </cell>
          <cell r="AD423" t="str">
            <v>Refer to Terms and Surcharges</v>
          </cell>
        </row>
        <row r="424">
          <cell r="B424" t="str">
            <v>Kampala</v>
          </cell>
          <cell r="C424" t="str">
            <v>Uganda</v>
          </cell>
          <cell r="D424" t="str">
            <v>USD</v>
          </cell>
          <cell r="E424">
            <v>415</v>
          </cell>
          <cell r="F424">
            <v>415</v>
          </cell>
          <cell r="G424">
            <v>415</v>
          </cell>
          <cell r="H424" t="str">
            <v>SIN/DXB</v>
          </cell>
          <cell r="I424">
            <v>67</v>
          </cell>
          <cell r="J424">
            <v>415</v>
          </cell>
          <cell r="K424">
            <v>415</v>
          </cell>
          <cell r="L424">
            <v>415</v>
          </cell>
          <cell r="M424" t="str">
            <v>SIN/DXB</v>
          </cell>
          <cell r="N424">
            <v>68</v>
          </cell>
          <cell r="O424">
            <v>415</v>
          </cell>
          <cell r="P424">
            <v>415</v>
          </cell>
          <cell r="Q424">
            <v>415</v>
          </cell>
          <cell r="R424" t="str">
            <v>SIN/DXB</v>
          </cell>
          <cell r="S424">
            <v>67</v>
          </cell>
          <cell r="T424">
            <v>425</v>
          </cell>
          <cell r="U424">
            <v>425</v>
          </cell>
          <cell r="V424">
            <v>425</v>
          </cell>
          <cell r="W424" t="str">
            <v>SIN/DXB</v>
          </cell>
          <cell r="X424">
            <v>68</v>
          </cell>
          <cell r="Y424">
            <v>425</v>
          </cell>
          <cell r="Z424">
            <v>425</v>
          </cell>
          <cell r="AA424">
            <v>425</v>
          </cell>
          <cell r="AB424" t="str">
            <v>SIN/DXB</v>
          </cell>
          <cell r="AC424">
            <v>64</v>
          </cell>
          <cell r="AD424" t="str">
            <v>Refer to Terms and Surcharges</v>
          </cell>
        </row>
        <row r="425">
          <cell r="B425" t="str">
            <v>Abu Dhabi</v>
          </cell>
          <cell r="C425" t="str">
            <v>United Arab Emirates</v>
          </cell>
          <cell r="D425" t="str">
            <v>USD</v>
          </cell>
          <cell r="E425">
            <v>247</v>
          </cell>
          <cell r="F425">
            <v>247</v>
          </cell>
          <cell r="G425">
            <v>247</v>
          </cell>
          <cell r="H425" t="str">
            <v>SIN</v>
          </cell>
          <cell r="I425">
            <v>35</v>
          </cell>
          <cell r="J425">
            <v>247</v>
          </cell>
          <cell r="K425">
            <v>247</v>
          </cell>
          <cell r="L425">
            <v>247</v>
          </cell>
          <cell r="M425" t="str">
            <v>SIN</v>
          </cell>
          <cell r="N425">
            <v>34</v>
          </cell>
          <cell r="O425">
            <v>247</v>
          </cell>
          <cell r="P425">
            <v>247</v>
          </cell>
          <cell r="Q425">
            <v>247</v>
          </cell>
          <cell r="R425" t="str">
            <v>SIN</v>
          </cell>
          <cell r="S425">
            <v>32</v>
          </cell>
          <cell r="T425">
            <v>311</v>
          </cell>
          <cell r="U425">
            <v>311</v>
          </cell>
          <cell r="V425">
            <v>311</v>
          </cell>
          <cell r="W425" t="str">
            <v>SIN/DXB</v>
          </cell>
          <cell r="X425">
            <v>32</v>
          </cell>
          <cell r="Y425">
            <v>311</v>
          </cell>
          <cell r="Z425">
            <v>311</v>
          </cell>
          <cell r="AA425">
            <v>311</v>
          </cell>
          <cell r="AB425" t="str">
            <v>SIN/DXB</v>
          </cell>
          <cell r="AC425">
            <v>32</v>
          </cell>
          <cell r="AD425" t="str">
            <v>Refer to Terms and Surcharges</v>
          </cell>
        </row>
        <row r="426">
          <cell r="B426" t="str">
            <v>Dubai</v>
          </cell>
          <cell r="C426" t="str">
            <v>United Arab Emirates</v>
          </cell>
          <cell r="D426" t="str">
            <v>USD</v>
          </cell>
          <cell r="E426">
            <v>231</v>
          </cell>
          <cell r="F426">
            <v>231</v>
          </cell>
          <cell r="G426">
            <v>231</v>
          </cell>
          <cell r="H426" t="str">
            <v>SIN</v>
          </cell>
          <cell r="I426">
            <v>32</v>
          </cell>
          <cell r="J426">
            <v>231</v>
          </cell>
          <cell r="K426">
            <v>231</v>
          </cell>
          <cell r="L426">
            <v>231</v>
          </cell>
          <cell r="M426" t="str">
            <v>SIN</v>
          </cell>
          <cell r="N426">
            <v>31</v>
          </cell>
          <cell r="O426">
            <v>231</v>
          </cell>
          <cell r="P426">
            <v>231</v>
          </cell>
          <cell r="Q426">
            <v>231</v>
          </cell>
          <cell r="R426" t="str">
            <v>SIN</v>
          </cell>
          <cell r="S426">
            <v>29</v>
          </cell>
          <cell r="T426">
            <v>268</v>
          </cell>
          <cell r="U426">
            <v>268</v>
          </cell>
          <cell r="V426">
            <v>268</v>
          </cell>
          <cell r="W426" t="str">
            <v>SIN</v>
          </cell>
          <cell r="X426">
            <v>29</v>
          </cell>
          <cell r="Y426">
            <v>268</v>
          </cell>
          <cell r="Z426">
            <v>268</v>
          </cell>
          <cell r="AA426">
            <v>268</v>
          </cell>
          <cell r="AB426" t="str">
            <v>SIN</v>
          </cell>
          <cell r="AC426">
            <v>29</v>
          </cell>
          <cell r="AD426" t="str">
            <v>Refer to Terms and Surcharges</v>
          </cell>
        </row>
        <row r="427">
          <cell r="B427" t="str">
            <v>Jebel Ali</v>
          </cell>
          <cell r="C427" t="str">
            <v>United Arab Emirates</v>
          </cell>
          <cell r="D427" t="str">
            <v>USD</v>
          </cell>
          <cell r="E427">
            <v>236</v>
          </cell>
          <cell r="F427">
            <v>236</v>
          </cell>
          <cell r="G427">
            <v>236</v>
          </cell>
          <cell r="H427" t="str">
            <v>SIN</v>
          </cell>
          <cell r="I427">
            <v>32</v>
          </cell>
          <cell r="J427">
            <v>236</v>
          </cell>
          <cell r="K427">
            <v>236</v>
          </cell>
          <cell r="L427">
            <v>236</v>
          </cell>
          <cell r="M427" t="str">
            <v>SIN</v>
          </cell>
          <cell r="N427">
            <v>31</v>
          </cell>
          <cell r="O427">
            <v>236</v>
          </cell>
          <cell r="P427">
            <v>236</v>
          </cell>
          <cell r="Q427">
            <v>236</v>
          </cell>
          <cell r="R427" t="str">
            <v>SIN</v>
          </cell>
          <cell r="S427">
            <v>29</v>
          </cell>
          <cell r="T427">
            <v>296</v>
          </cell>
          <cell r="U427">
            <v>296</v>
          </cell>
          <cell r="V427">
            <v>296</v>
          </cell>
          <cell r="W427" t="str">
            <v>SIN</v>
          </cell>
          <cell r="X427">
            <v>29</v>
          </cell>
          <cell r="Y427">
            <v>296</v>
          </cell>
          <cell r="Z427">
            <v>296</v>
          </cell>
          <cell r="AA427">
            <v>296</v>
          </cell>
          <cell r="AB427" t="str">
            <v>SIN</v>
          </cell>
          <cell r="AC427">
            <v>29</v>
          </cell>
          <cell r="AD427" t="str">
            <v>Refer to Terms and Surcharges</v>
          </cell>
        </row>
        <row r="428">
          <cell r="B428" t="str">
            <v>Sharjah</v>
          </cell>
          <cell r="C428" t="str">
            <v>United Arab Emirates</v>
          </cell>
          <cell r="D428" t="str">
            <v>USD</v>
          </cell>
          <cell r="E428">
            <v>247</v>
          </cell>
          <cell r="F428">
            <v>247</v>
          </cell>
          <cell r="G428">
            <v>247</v>
          </cell>
          <cell r="H428" t="str">
            <v>SIN</v>
          </cell>
          <cell r="I428">
            <v>35</v>
          </cell>
          <cell r="J428">
            <v>247</v>
          </cell>
          <cell r="K428">
            <v>247</v>
          </cell>
          <cell r="L428">
            <v>247</v>
          </cell>
          <cell r="M428" t="str">
            <v>SIN</v>
          </cell>
          <cell r="N428">
            <v>34</v>
          </cell>
          <cell r="O428">
            <v>247</v>
          </cell>
          <cell r="P428">
            <v>247</v>
          </cell>
          <cell r="Q428">
            <v>247</v>
          </cell>
          <cell r="R428" t="str">
            <v>SIN</v>
          </cell>
          <cell r="S428">
            <v>32</v>
          </cell>
          <cell r="T428">
            <v>311</v>
          </cell>
          <cell r="U428">
            <v>311</v>
          </cell>
          <cell r="V428">
            <v>311</v>
          </cell>
          <cell r="W428" t="str">
            <v>SIN/DXB</v>
          </cell>
          <cell r="X428">
            <v>32</v>
          </cell>
          <cell r="Y428">
            <v>311</v>
          </cell>
          <cell r="Z428">
            <v>311</v>
          </cell>
          <cell r="AA428">
            <v>311</v>
          </cell>
          <cell r="AB428" t="str">
            <v>SIN/DXB</v>
          </cell>
          <cell r="AC428">
            <v>32</v>
          </cell>
          <cell r="AD428" t="str">
            <v>Refer to Terms and Surcharges</v>
          </cell>
        </row>
        <row r="429">
          <cell r="B429" t="str">
            <v>Birmingham</v>
          </cell>
          <cell r="C429" t="str">
            <v>United Kingdom</v>
          </cell>
          <cell r="D429" t="str">
            <v>USD</v>
          </cell>
          <cell r="E429">
            <v>377</v>
          </cell>
          <cell r="F429">
            <v>377</v>
          </cell>
          <cell r="G429">
            <v>377</v>
          </cell>
          <cell r="H429" t="str">
            <v>SIN/SOU</v>
          </cell>
          <cell r="I429">
            <v>43</v>
          </cell>
          <cell r="J429">
            <v>377</v>
          </cell>
          <cell r="K429">
            <v>377</v>
          </cell>
          <cell r="L429">
            <v>377</v>
          </cell>
          <cell r="M429" t="str">
            <v>SIN/SOU</v>
          </cell>
          <cell r="N429">
            <v>42</v>
          </cell>
          <cell r="O429">
            <v>377</v>
          </cell>
          <cell r="P429">
            <v>377</v>
          </cell>
          <cell r="Q429">
            <v>377</v>
          </cell>
          <cell r="R429" t="str">
            <v>SIN/SOU</v>
          </cell>
          <cell r="S429">
            <v>40</v>
          </cell>
          <cell r="T429">
            <v>387</v>
          </cell>
          <cell r="U429">
            <v>387</v>
          </cell>
          <cell r="V429">
            <v>387</v>
          </cell>
          <cell r="W429" t="str">
            <v>SIN/SOU</v>
          </cell>
          <cell r="X429">
            <v>40</v>
          </cell>
          <cell r="Y429">
            <v>387</v>
          </cell>
          <cell r="Z429">
            <v>387</v>
          </cell>
          <cell r="AA429">
            <v>387</v>
          </cell>
          <cell r="AB429" t="str">
            <v>SIN/SOU</v>
          </cell>
          <cell r="AC429">
            <v>40</v>
          </cell>
          <cell r="AD429" t="str">
            <v>Refer to Terms and Surcharges</v>
          </cell>
        </row>
        <row r="430">
          <cell r="B430" t="str">
            <v>Bristol</v>
          </cell>
          <cell r="C430" t="str">
            <v>United Kingdom</v>
          </cell>
          <cell r="D430" t="str">
            <v>USD</v>
          </cell>
          <cell r="E430">
            <v>382</v>
          </cell>
          <cell r="F430">
            <v>382</v>
          </cell>
          <cell r="G430">
            <v>382</v>
          </cell>
          <cell r="H430" t="str">
            <v>SIN/SOU</v>
          </cell>
          <cell r="I430">
            <v>43</v>
          </cell>
          <cell r="J430">
            <v>382</v>
          </cell>
          <cell r="K430">
            <v>382</v>
          </cell>
          <cell r="L430">
            <v>382</v>
          </cell>
          <cell r="M430" t="str">
            <v>SIN/SOU</v>
          </cell>
          <cell r="N430">
            <v>42</v>
          </cell>
          <cell r="O430">
            <v>382</v>
          </cell>
          <cell r="P430">
            <v>382</v>
          </cell>
          <cell r="Q430">
            <v>382</v>
          </cell>
          <cell r="R430" t="str">
            <v>SIN/SOU</v>
          </cell>
          <cell r="S430">
            <v>40</v>
          </cell>
          <cell r="T430">
            <v>392</v>
          </cell>
          <cell r="U430">
            <v>392</v>
          </cell>
          <cell r="V430">
            <v>392</v>
          </cell>
          <cell r="W430" t="str">
            <v>SIN/SOU</v>
          </cell>
          <cell r="X430">
            <v>40</v>
          </cell>
          <cell r="Y430">
            <v>392</v>
          </cell>
          <cell r="Z430">
            <v>392</v>
          </cell>
          <cell r="AA430">
            <v>392</v>
          </cell>
          <cell r="AB430" t="str">
            <v>SIN/SOU</v>
          </cell>
          <cell r="AC430">
            <v>40</v>
          </cell>
          <cell r="AD430" t="str">
            <v>Refer to Terms and Surcharges</v>
          </cell>
        </row>
        <row r="431">
          <cell r="B431" t="str">
            <v>Felixstowe</v>
          </cell>
          <cell r="C431" t="str">
            <v>United Kingdom</v>
          </cell>
          <cell r="D431" t="str">
            <v>USD</v>
          </cell>
          <cell r="E431">
            <v>291</v>
          </cell>
          <cell r="F431">
            <v>291</v>
          </cell>
          <cell r="G431">
            <v>291</v>
          </cell>
          <cell r="H431" t="str">
            <v>SIN</v>
          </cell>
          <cell r="I431">
            <v>43</v>
          </cell>
          <cell r="J431">
            <v>291</v>
          </cell>
          <cell r="K431">
            <v>291</v>
          </cell>
          <cell r="L431">
            <v>291</v>
          </cell>
          <cell r="M431" t="str">
            <v>SIN</v>
          </cell>
          <cell r="N431">
            <v>42</v>
          </cell>
          <cell r="O431">
            <v>291</v>
          </cell>
          <cell r="P431">
            <v>291</v>
          </cell>
          <cell r="Q431">
            <v>291</v>
          </cell>
          <cell r="R431" t="str">
            <v>SIN</v>
          </cell>
          <cell r="S431">
            <v>40</v>
          </cell>
          <cell r="T431">
            <v>301</v>
          </cell>
          <cell r="U431">
            <v>301</v>
          </cell>
          <cell r="V431">
            <v>301</v>
          </cell>
          <cell r="W431" t="str">
            <v>SIN</v>
          </cell>
          <cell r="X431">
            <v>40</v>
          </cell>
          <cell r="Y431">
            <v>301</v>
          </cell>
          <cell r="Z431">
            <v>301</v>
          </cell>
          <cell r="AA431">
            <v>301</v>
          </cell>
          <cell r="AB431" t="str">
            <v>SIN/SOU</v>
          </cell>
          <cell r="AC431">
            <v>40</v>
          </cell>
          <cell r="AD431" t="str">
            <v>Service Resumed, Limited space
Refer to Terms and Surcharges</v>
          </cell>
        </row>
        <row r="432">
          <cell r="B432" t="str">
            <v>Leeds</v>
          </cell>
          <cell r="C432" t="str">
            <v>United Kingdom</v>
          </cell>
          <cell r="D432" t="str">
            <v>USD</v>
          </cell>
          <cell r="E432" t="str">
            <v>ON APP</v>
          </cell>
          <cell r="F432" t="str">
            <v>ON APP</v>
          </cell>
          <cell r="G432" t="str">
            <v>ON APP</v>
          </cell>
          <cell r="H432" t="str">
            <v>ON APP</v>
          </cell>
          <cell r="I432" t="str">
            <v>ON APP</v>
          </cell>
          <cell r="J432" t="str">
            <v>ON APP</v>
          </cell>
          <cell r="K432" t="str">
            <v>ON APP</v>
          </cell>
          <cell r="L432" t="str">
            <v>ON APP</v>
          </cell>
          <cell r="M432" t="str">
            <v>ON APP</v>
          </cell>
          <cell r="N432" t="str">
            <v>ON APP</v>
          </cell>
          <cell r="O432" t="str">
            <v>ON APP</v>
          </cell>
          <cell r="P432" t="str">
            <v>ON APP</v>
          </cell>
          <cell r="Q432" t="str">
            <v>ON APP</v>
          </cell>
          <cell r="R432" t="str">
            <v>ON APP</v>
          </cell>
          <cell r="S432" t="str">
            <v>ON APP</v>
          </cell>
          <cell r="T432" t="str">
            <v>ON APP</v>
          </cell>
          <cell r="U432" t="str">
            <v>ON APP</v>
          </cell>
          <cell r="V432" t="str">
            <v>ON APP</v>
          </cell>
          <cell r="W432" t="str">
            <v>ON APP</v>
          </cell>
          <cell r="X432" t="str">
            <v>ON APP</v>
          </cell>
          <cell r="Y432" t="str">
            <v>ON APP</v>
          </cell>
          <cell r="Z432" t="str">
            <v>ON APP</v>
          </cell>
          <cell r="AA432" t="str">
            <v>ON APP</v>
          </cell>
          <cell r="AB432" t="str">
            <v>ON APP</v>
          </cell>
          <cell r="AC432" t="str">
            <v>ON APP</v>
          </cell>
          <cell r="AD432" t="str">
            <v>Refer to Terms and Surcharges</v>
          </cell>
        </row>
        <row r="433">
          <cell r="B433" t="str">
            <v>Liverpool</v>
          </cell>
          <cell r="C433" t="str">
            <v>United Kingdom</v>
          </cell>
          <cell r="D433" t="str">
            <v>USD</v>
          </cell>
          <cell r="E433">
            <v>377</v>
          </cell>
          <cell r="F433">
            <v>377</v>
          </cell>
          <cell r="G433">
            <v>377</v>
          </cell>
          <cell r="H433" t="str">
            <v>SIN/SOU</v>
          </cell>
          <cell r="I433">
            <v>43</v>
          </cell>
          <cell r="J433">
            <v>377</v>
          </cell>
          <cell r="K433">
            <v>377</v>
          </cell>
          <cell r="L433">
            <v>377</v>
          </cell>
          <cell r="M433" t="str">
            <v>SIN/SOU</v>
          </cell>
          <cell r="N433">
            <v>42</v>
          </cell>
          <cell r="O433">
            <v>377</v>
          </cell>
          <cell r="P433">
            <v>377</v>
          </cell>
          <cell r="Q433">
            <v>377</v>
          </cell>
          <cell r="R433" t="str">
            <v>SIN/SOU</v>
          </cell>
          <cell r="S433">
            <v>40</v>
          </cell>
          <cell r="T433">
            <v>387</v>
          </cell>
          <cell r="U433">
            <v>387</v>
          </cell>
          <cell r="V433">
            <v>387</v>
          </cell>
          <cell r="W433" t="str">
            <v>SIN/SOU</v>
          </cell>
          <cell r="X433">
            <v>40</v>
          </cell>
          <cell r="Y433">
            <v>387</v>
          </cell>
          <cell r="Z433">
            <v>387</v>
          </cell>
          <cell r="AA433">
            <v>387</v>
          </cell>
          <cell r="AB433" t="str">
            <v>SIN/SOU</v>
          </cell>
          <cell r="AC433">
            <v>40</v>
          </cell>
          <cell r="AD433" t="str">
            <v>Refer to Terms and Surcharges</v>
          </cell>
        </row>
        <row r="434">
          <cell r="B434" t="str">
            <v>London</v>
          </cell>
          <cell r="C434" t="str">
            <v>United Kingdom</v>
          </cell>
          <cell r="D434" t="str">
            <v>USD</v>
          </cell>
          <cell r="E434">
            <v>377</v>
          </cell>
          <cell r="F434">
            <v>377</v>
          </cell>
          <cell r="G434">
            <v>377</v>
          </cell>
          <cell r="H434" t="str">
            <v>SIN/SOU</v>
          </cell>
          <cell r="I434">
            <v>43</v>
          </cell>
          <cell r="J434">
            <v>377</v>
          </cell>
          <cell r="K434">
            <v>377</v>
          </cell>
          <cell r="L434">
            <v>377</v>
          </cell>
          <cell r="M434" t="str">
            <v>SIN/SOU</v>
          </cell>
          <cell r="N434">
            <v>42</v>
          </cell>
          <cell r="O434">
            <v>377</v>
          </cell>
          <cell r="P434">
            <v>377</v>
          </cell>
          <cell r="Q434">
            <v>377</v>
          </cell>
          <cell r="R434" t="str">
            <v>SIN/SOU</v>
          </cell>
          <cell r="S434">
            <v>40</v>
          </cell>
          <cell r="T434">
            <v>387</v>
          </cell>
          <cell r="U434">
            <v>387</v>
          </cell>
          <cell r="V434">
            <v>387</v>
          </cell>
          <cell r="W434" t="str">
            <v>SIN/SOU</v>
          </cell>
          <cell r="X434">
            <v>40</v>
          </cell>
          <cell r="Y434">
            <v>387</v>
          </cell>
          <cell r="Z434">
            <v>387</v>
          </cell>
          <cell r="AA434">
            <v>387</v>
          </cell>
          <cell r="AB434" t="str">
            <v>SIN/SOU</v>
          </cell>
          <cell r="AC434">
            <v>40</v>
          </cell>
          <cell r="AD434" t="str">
            <v>Refer to Terms and Surcharges</v>
          </cell>
        </row>
        <row r="435">
          <cell r="B435" t="str">
            <v>Manchester</v>
          </cell>
          <cell r="C435" t="str">
            <v>United Kingdom</v>
          </cell>
          <cell r="D435" t="str">
            <v>USD</v>
          </cell>
          <cell r="E435">
            <v>377</v>
          </cell>
          <cell r="F435">
            <v>377</v>
          </cell>
          <cell r="G435">
            <v>377</v>
          </cell>
          <cell r="H435" t="str">
            <v>SIN/SOU</v>
          </cell>
          <cell r="I435">
            <v>43</v>
          </cell>
          <cell r="J435">
            <v>377</v>
          </cell>
          <cell r="K435">
            <v>377</v>
          </cell>
          <cell r="L435">
            <v>377</v>
          </cell>
          <cell r="M435" t="str">
            <v>SIN/SOU</v>
          </cell>
          <cell r="N435">
            <v>42</v>
          </cell>
          <cell r="O435">
            <v>377</v>
          </cell>
          <cell r="P435">
            <v>377</v>
          </cell>
          <cell r="Q435">
            <v>377</v>
          </cell>
          <cell r="R435" t="str">
            <v>SIN/SOU</v>
          </cell>
          <cell r="S435">
            <v>40</v>
          </cell>
          <cell r="T435">
            <v>387</v>
          </cell>
          <cell r="U435">
            <v>387</v>
          </cell>
          <cell r="V435">
            <v>387</v>
          </cell>
          <cell r="W435" t="str">
            <v>SIN/SOU</v>
          </cell>
          <cell r="X435">
            <v>40</v>
          </cell>
          <cell r="Y435">
            <v>387</v>
          </cell>
          <cell r="Z435">
            <v>387</v>
          </cell>
          <cell r="AA435">
            <v>387</v>
          </cell>
          <cell r="AB435" t="str">
            <v>SIN/SOU</v>
          </cell>
          <cell r="AC435">
            <v>40</v>
          </cell>
          <cell r="AD435" t="str">
            <v>Refer to Terms and Surcharges</v>
          </cell>
        </row>
        <row r="436">
          <cell r="B436" t="str">
            <v>Southampton</v>
          </cell>
          <cell r="C436" t="str">
            <v>United Kingdom</v>
          </cell>
          <cell r="D436" t="str">
            <v>USD</v>
          </cell>
          <cell r="E436">
            <v>304</v>
          </cell>
          <cell r="F436">
            <v>304</v>
          </cell>
          <cell r="G436">
            <v>304</v>
          </cell>
          <cell r="H436" t="str">
            <v>SIN</v>
          </cell>
          <cell r="I436">
            <v>40</v>
          </cell>
          <cell r="J436">
            <v>304</v>
          </cell>
          <cell r="K436">
            <v>304</v>
          </cell>
          <cell r="L436">
            <v>304</v>
          </cell>
          <cell r="M436" t="str">
            <v>SIN</v>
          </cell>
          <cell r="N436">
            <v>39</v>
          </cell>
          <cell r="O436">
            <v>304</v>
          </cell>
          <cell r="P436">
            <v>304</v>
          </cell>
          <cell r="Q436">
            <v>304</v>
          </cell>
          <cell r="R436" t="str">
            <v>SIN</v>
          </cell>
          <cell r="S436">
            <v>37</v>
          </cell>
          <cell r="T436">
            <v>314</v>
          </cell>
          <cell r="U436">
            <v>314</v>
          </cell>
          <cell r="V436">
            <v>314</v>
          </cell>
          <cell r="W436" t="str">
            <v>SIN</v>
          </cell>
          <cell r="X436">
            <v>37</v>
          </cell>
          <cell r="Y436">
            <v>314</v>
          </cell>
          <cell r="Z436">
            <v>314</v>
          </cell>
          <cell r="AA436">
            <v>314</v>
          </cell>
          <cell r="AB436" t="str">
            <v>SIN</v>
          </cell>
          <cell r="AC436">
            <v>37</v>
          </cell>
          <cell r="AD436" t="str">
            <v>Refer to Terms and Surcharges</v>
          </cell>
        </row>
        <row r="437">
          <cell r="B437" t="str">
            <v>Tilbury</v>
          </cell>
          <cell r="C437" t="str">
            <v>United Kingdom</v>
          </cell>
          <cell r="D437" t="str">
            <v>USD</v>
          </cell>
          <cell r="E437">
            <v>372</v>
          </cell>
          <cell r="F437">
            <v>372</v>
          </cell>
          <cell r="G437">
            <v>372</v>
          </cell>
          <cell r="H437" t="str">
            <v>SIN/SOU</v>
          </cell>
          <cell r="I437">
            <v>43</v>
          </cell>
          <cell r="J437">
            <v>372</v>
          </cell>
          <cell r="K437">
            <v>372</v>
          </cell>
          <cell r="L437">
            <v>372</v>
          </cell>
          <cell r="M437" t="str">
            <v>SIN/SOU</v>
          </cell>
          <cell r="N437">
            <v>42</v>
          </cell>
          <cell r="O437">
            <v>372</v>
          </cell>
          <cell r="P437">
            <v>372</v>
          </cell>
          <cell r="Q437">
            <v>372</v>
          </cell>
          <cell r="R437" t="str">
            <v>SIN/SOU</v>
          </cell>
          <cell r="S437">
            <v>40</v>
          </cell>
          <cell r="T437">
            <v>382</v>
          </cell>
          <cell r="U437">
            <v>382</v>
          </cell>
          <cell r="V437">
            <v>382</v>
          </cell>
          <cell r="W437" t="str">
            <v>SIN/SOU</v>
          </cell>
          <cell r="X437">
            <v>40</v>
          </cell>
          <cell r="Y437">
            <v>382</v>
          </cell>
          <cell r="Z437">
            <v>382</v>
          </cell>
          <cell r="AA437">
            <v>382</v>
          </cell>
          <cell r="AB437" t="str">
            <v>SIN/SOU</v>
          </cell>
          <cell r="AC437">
            <v>40</v>
          </cell>
          <cell r="AD437" t="str">
            <v>Refer to Terms and Surcharges</v>
          </cell>
        </row>
        <row r="438">
          <cell r="B438" t="str">
            <v>Montevideo</v>
          </cell>
          <cell r="C438" t="str">
            <v>Uruguay</v>
          </cell>
          <cell r="D438" t="str">
            <v>USD</v>
          </cell>
          <cell r="E438">
            <v>275</v>
          </cell>
          <cell r="F438">
            <v>275</v>
          </cell>
          <cell r="G438">
            <v>275</v>
          </cell>
          <cell r="H438" t="str">
            <v>BUS</v>
          </cell>
          <cell r="I438">
            <v>65</v>
          </cell>
          <cell r="J438">
            <v>275</v>
          </cell>
          <cell r="K438">
            <v>275</v>
          </cell>
          <cell r="L438">
            <v>275</v>
          </cell>
          <cell r="M438" t="str">
            <v>BUS</v>
          </cell>
          <cell r="N438">
            <v>68</v>
          </cell>
          <cell r="O438">
            <v>275</v>
          </cell>
          <cell r="P438">
            <v>275</v>
          </cell>
          <cell r="Q438">
            <v>275</v>
          </cell>
          <cell r="R438" t="str">
            <v>BUS</v>
          </cell>
          <cell r="S438">
            <v>63</v>
          </cell>
          <cell r="T438">
            <v>320</v>
          </cell>
          <cell r="U438">
            <v>320</v>
          </cell>
          <cell r="V438">
            <v>320</v>
          </cell>
          <cell r="W438" t="str">
            <v>MEL/BUS/SIN</v>
          </cell>
          <cell r="X438">
            <v>73</v>
          </cell>
          <cell r="Y438">
            <v>398</v>
          </cell>
          <cell r="Z438">
            <v>398</v>
          </cell>
          <cell r="AA438">
            <v>398</v>
          </cell>
          <cell r="AB438" t="str">
            <v>SIN/BUS</v>
          </cell>
          <cell r="AC438">
            <v>68</v>
          </cell>
          <cell r="AD438" t="str">
            <v>Refer to Terms and Surcharges</v>
          </cell>
        </row>
        <row r="439">
          <cell r="B439" t="str">
            <v>Longbeach</v>
          </cell>
          <cell r="C439" t="str">
            <v>USA, California</v>
          </cell>
          <cell r="D439" t="str">
            <v>USD</v>
          </cell>
          <cell r="E439">
            <v>280</v>
          </cell>
          <cell r="F439">
            <v>280</v>
          </cell>
          <cell r="G439">
            <v>280</v>
          </cell>
          <cell r="H439" t="str">
            <v>BUS</v>
          </cell>
          <cell r="I439">
            <v>32</v>
          </cell>
          <cell r="J439">
            <v>280</v>
          </cell>
          <cell r="K439">
            <v>280</v>
          </cell>
          <cell r="L439">
            <v>280</v>
          </cell>
          <cell r="M439" t="str">
            <v>BUS</v>
          </cell>
          <cell r="N439">
            <v>35</v>
          </cell>
          <cell r="O439">
            <v>280</v>
          </cell>
          <cell r="P439">
            <v>280</v>
          </cell>
          <cell r="Q439">
            <v>280</v>
          </cell>
          <cell r="R439" t="str">
            <v>BUS</v>
          </cell>
          <cell r="S439">
            <v>30</v>
          </cell>
          <cell r="T439">
            <v>330</v>
          </cell>
          <cell r="U439">
            <v>325</v>
          </cell>
          <cell r="V439">
            <v>330</v>
          </cell>
          <cell r="W439" t="str">
            <v>SIN</v>
          </cell>
          <cell r="X439">
            <v>30</v>
          </cell>
          <cell r="Y439">
            <v>325</v>
          </cell>
          <cell r="Z439">
            <v>325</v>
          </cell>
          <cell r="AA439">
            <v>325</v>
          </cell>
          <cell r="AB439" t="str">
            <v>SIN</v>
          </cell>
          <cell r="AC439">
            <v>30</v>
          </cell>
          <cell r="AD439" t="str">
            <v>Refer to Terms and Surcharges</v>
          </cell>
        </row>
        <row r="440">
          <cell r="B440" t="str">
            <v>Los Angeles</v>
          </cell>
          <cell r="C440" t="str">
            <v>USA, California</v>
          </cell>
          <cell r="D440" t="str">
            <v>USD</v>
          </cell>
          <cell r="E440">
            <v>280</v>
          </cell>
          <cell r="F440">
            <v>280</v>
          </cell>
          <cell r="G440">
            <v>280</v>
          </cell>
          <cell r="H440" t="str">
            <v>BUS</v>
          </cell>
          <cell r="I440">
            <v>32</v>
          </cell>
          <cell r="J440">
            <v>280</v>
          </cell>
          <cell r="K440">
            <v>280</v>
          </cell>
          <cell r="L440">
            <v>280</v>
          </cell>
          <cell r="M440" t="str">
            <v>BUS</v>
          </cell>
          <cell r="N440">
            <v>35</v>
          </cell>
          <cell r="O440">
            <v>280</v>
          </cell>
          <cell r="P440">
            <v>280</v>
          </cell>
          <cell r="Q440">
            <v>280</v>
          </cell>
          <cell r="R440" t="str">
            <v>BUS</v>
          </cell>
          <cell r="S440">
            <v>30</v>
          </cell>
          <cell r="T440">
            <v>310</v>
          </cell>
          <cell r="U440">
            <v>310</v>
          </cell>
          <cell r="V440">
            <v>305</v>
          </cell>
          <cell r="W440" t="str">
            <v>SIN</v>
          </cell>
          <cell r="X440">
            <v>30</v>
          </cell>
          <cell r="Y440">
            <v>325</v>
          </cell>
          <cell r="Z440">
            <v>325</v>
          </cell>
          <cell r="AA440">
            <v>325</v>
          </cell>
          <cell r="AB440" t="str">
            <v>SIN</v>
          </cell>
          <cell r="AC440">
            <v>30</v>
          </cell>
          <cell r="AD440" t="str">
            <v>Refer to Terms and Surcharges</v>
          </cell>
        </row>
        <row r="441">
          <cell r="B441" t="str">
            <v>New York</v>
          </cell>
          <cell r="C441" t="str">
            <v>USA, New York</v>
          </cell>
          <cell r="D441" t="str">
            <v>USD</v>
          </cell>
          <cell r="E441">
            <v>315</v>
          </cell>
          <cell r="F441">
            <v>315</v>
          </cell>
          <cell r="G441">
            <v>315</v>
          </cell>
          <cell r="H441" t="str">
            <v>BUS</v>
          </cell>
          <cell r="I441">
            <v>46</v>
          </cell>
          <cell r="J441">
            <v>305</v>
          </cell>
          <cell r="K441">
            <v>315</v>
          </cell>
          <cell r="L441">
            <v>305</v>
          </cell>
          <cell r="M441" t="str">
            <v>BUS</v>
          </cell>
          <cell r="N441">
            <v>49</v>
          </cell>
          <cell r="O441">
            <v>305</v>
          </cell>
          <cell r="P441">
            <v>315</v>
          </cell>
          <cell r="Q441">
            <v>305</v>
          </cell>
          <cell r="R441" t="str">
            <v>BUS</v>
          </cell>
          <cell r="S441">
            <v>44</v>
          </cell>
          <cell r="T441">
            <v>350</v>
          </cell>
          <cell r="U441">
            <v>350</v>
          </cell>
          <cell r="V441">
            <v>350</v>
          </cell>
          <cell r="W441" t="str">
            <v>SIN</v>
          </cell>
          <cell r="X441">
            <v>45</v>
          </cell>
          <cell r="Y441">
            <v>350</v>
          </cell>
          <cell r="Z441">
            <v>350</v>
          </cell>
          <cell r="AA441">
            <v>350</v>
          </cell>
          <cell r="AB441" t="str">
            <v>SIN</v>
          </cell>
          <cell r="AC441">
            <v>45</v>
          </cell>
          <cell r="AD441" t="str">
            <v>Refer to Terms and Surcharges</v>
          </cell>
        </row>
        <row r="442">
          <cell r="B442" t="str">
            <v>Albuquerque</v>
          </cell>
          <cell r="C442" t="str">
            <v>USA, New Mexico</v>
          </cell>
          <cell r="D442" t="str">
            <v>USD</v>
          </cell>
          <cell r="E442">
            <v>368</v>
          </cell>
          <cell r="F442">
            <v>368</v>
          </cell>
          <cell r="G442">
            <v>358</v>
          </cell>
          <cell r="H442" t="str">
            <v>BUS/LAX</v>
          </cell>
          <cell r="I442">
            <v>42</v>
          </cell>
          <cell r="J442">
            <v>358</v>
          </cell>
          <cell r="K442">
            <v>358</v>
          </cell>
          <cell r="L442">
            <v>358</v>
          </cell>
          <cell r="M442" t="str">
            <v>BUS/LAX</v>
          </cell>
          <cell r="N442">
            <v>45</v>
          </cell>
          <cell r="O442">
            <v>358</v>
          </cell>
          <cell r="P442">
            <v>358</v>
          </cell>
          <cell r="Q442">
            <v>358</v>
          </cell>
          <cell r="R442" t="str">
            <v>BUS/LAX</v>
          </cell>
          <cell r="S442">
            <v>40</v>
          </cell>
          <cell r="T442">
            <v>383</v>
          </cell>
          <cell r="U442">
            <v>383</v>
          </cell>
          <cell r="V442">
            <v>383</v>
          </cell>
          <cell r="W442" t="str">
            <v>SIN/LAX</v>
          </cell>
          <cell r="X442">
            <v>55</v>
          </cell>
          <cell r="Y442">
            <v>383</v>
          </cell>
          <cell r="Z442">
            <v>585</v>
          </cell>
          <cell r="AA442">
            <v>383</v>
          </cell>
          <cell r="AB442" t="str">
            <v>SIN/LAX</v>
          </cell>
          <cell r="AC442">
            <v>55</v>
          </cell>
          <cell r="AD442" t="str">
            <v>Refer to Terms and Surcharges</v>
          </cell>
        </row>
        <row r="443">
          <cell r="B443" t="str">
            <v>Austin</v>
          </cell>
          <cell r="C443" t="str">
            <v>USA, Texas</v>
          </cell>
          <cell r="D443" t="str">
            <v>USD</v>
          </cell>
          <cell r="E443">
            <v>417</v>
          </cell>
          <cell r="F443">
            <v>595</v>
          </cell>
          <cell r="G443">
            <v>417</v>
          </cell>
          <cell r="H443" t="str">
            <v>BUS/LAX</v>
          </cell>
          <cell r="I443">
            <v>44</v>
          </cell>
          <cell r="J443">
            <v>417</v>
          </cell>
          <cell r="K443">
            <v>595</v>
          </cell>
          <cell r="L443">
            <v>417</v>
          </cell>
          <cell r="M443" t="str">
            <v>BUS/LAX</v>
          </cell>
          <cell r="N443">
            <v>47</v>
          </cell>
          <cell r="O443">
            <v>407</v>
          </cell>
          <cell r="P443">
            <v>595</v>
          </cell>
          <cell r="Q443">
            <v>407</v>
          </cell>
          <cell r="R443" t="str">
            <v>BUS/LAX</v>
          </cell>
          <cell r="S443">
            <v>42</v>
          </cell>
          <cell r="T443">
            <v>407</v>
          </cell>
          <cell r="U443">
            <v>595</v>
          </cell>
          <cell r="V443">
            <v>407</v>
          </cell>
          <cell r="W443" t="str">
            <v>SIN/LAX</v>
          </cell>
          <cell r="X443">
            <v>55</v>
          </cell>
          <cell r="Y443">
            <v>407</v>
          </cell>
          <cell r="Z443">
            <v>595</v>
          </cell>
          <cell r="AA443">
            <v>407</v>
          </cell>
          <cell r="AB443" t="str">
            <v>SIN/LAX</v>
          </cell>
          <cell r="AC443">
            <v>55</v>
          </cell>
          <cell r="AD443" t="str">
            <v>Refer to Terms and Surcharges</v>
          </cell>
        </row>
        <row r="444">
          <cell r="B444" t="str">
            <v>Brownsville</v>
          </cell>
          <cell r="C444" t="str">
            <v>USA, Texas</v>
          </cell>
          <cell r="D444" t="str">
            <v>USD</v>
          </cell>
          <cell r="E444">
            <v>388</v>
          </cell>
          <cell r="F444">
            <v>610</v>
          </cell>
          <cell r="G444">
            <v>378</v>
          </cell>
          <cell r="H444" t="str">
            <v>BUS/LAX</v>
          </cell>
          <cell r="I444">
            <v>44</v>
          </cell>
          <cell r="J444">
            <v>388</v>
          </cell>
          <cell r="K444">
            <v>610</v>
          </cell>
          <cell r="L444">
            <v>378</v>
          </cell>
          <cell r="M444" t="str">
            <v>BUS/LAX</v>
          </cell>
          <cell r="N444">
            <v>47</v>
          </cell>
          <cell r="O444">
            <v>388</v>
          </cell>
          <cell r="P444">
            <v>610</v>
          </cell>
          <cell r="Q444">
            <v>378</v>
          </cell>
          <cell r="R444" t="str">
            <v>BUS/LAX</v>
          </cell>
          <cell r="S444">
            <v>42</v>
          </cell>
          <cell r="T444">
            <v>403</v>
          </cell>
          <cell r="U444">
            <v>655</v>
          </cell>
          <cell r="V444">
            <v>403</v>
          </cell>
          <cell r="W444" t="str">
            <v>SIN/LAX</v>
          </cell>
          <cell r="X444">
            <v>55</v>
          </cell>
          <cell r="Y444">
            <v>403</v>
          </cell>
          <cell r="Z444">
            <v>635</v>
          </cell>
          <cell r="AA444">
            <v>403</v>
          </cell>
          <cell r="AB444" t="str">
            <v>SIN/LAX</v>
          </cell>
          <cell r="AC444">
            <v>55</v>
          </cell>
          <cell r="AD444" t="str">
            <v>Refer to Terms and Surcharges</v>
          </cell>
        </row>
        <row r="445">
          <cell r="B445" t="str">
            <v>Buffalo</v>
          </cell>
          <cell r="C445" t="str">
            <v>USA, New York</v>
          </cell>
          <cell r="D445" t="str">
            <v>USD</v>
          </cell>
          <cell r="E445">
            <v>468</v>
          </cell>
          <cell r="F445">
            <v>936</v>
          </cell>
          <cell r="G445">
            <v>468</v>
          </cell>
          <cell r="H445" t="str">
            <v>BUS/LAX</v>
          </cell>
          <cell r="I445">
            <v>45</v>
          </cell>
          <cell r="J445">
            <v>468</v>
          </cell>
          <cell r="K445">
            <v>936</v>
          </cell>
          <cell r="L445">
            <v>468</v>
          </cell>
          <cell r="M445" t="str">
            <v>BUS/LAX</v>
          </cell>
          <cell r="N445">
            <v>48</v>
          </cell>
          <cell r="O445">
            <v>468</v>
          </cell>
          <cell r="P445">
            <v>936</v>
          </cell>
          <cell r="Q445">
            <v>468</v>
          </cell>
          <cell r="R445" t="str">
            <v>BUS/LAX</v>
          </cell>
          <cell r="S445">
            <v>43</v>
          </cell>
          <cell r="T445">
            <v>493</v>
          </cell>
          <cell r="U445">
            <v>610</v>
          </cell>
          <cell r="V445">
            <v>493</v>
          </cell>
          <cell r="W445" t="str">
            <v>SIN/NYC</v>
          </cell>
          <cell r="X445">
            <v>61</v>
          </cell>
          <cell r="Y445">
            <v>493</v>
          </cell>
          <cell r="Z445">
            <v>590</v>
          </cell>
          <cell r="AA445">
            <v>493</v>
          </cell>
          <cell r="AB445" t="str">
            <v>SIN.NYC</v>
          </cell>
          <cell r="AC445">
            <v>61</v>
          </cell>
          <cell r="AD445" t="str">
            <v>Refer to Terms and Surcharges</v>
          </cell>
        </row>
        <row r="446">
          <cell r="B446" t="str">
            <v>Charlotte</v>
          </cell>
          <cell r="C446" t="str">
            <v>USA, North Carolina</v>
          </cell>
          <cell r="D446" t="str">
            <v>USD</v>
          </cell>
          <cell r="E446">
            <v>385</v>
          </cell>
          <cell r="F446">
            <v>610</v>
          </cell>
          <cell r="G446">
            <v>385</v>
          </cell>
          <cell r="H446" t="str">
            <v>BUS/LAX</v>
          </cell>
          <cell r="I446">
            <v>56</v>
          </cell>
          <cell r="J446">
            <v>385</v>
          </cell>
          <cell r="K446">
            <v>610</v>
          </cell>
          <cell r="L446">
            <v>385</v>
          </cell>
          <cell r="M446" t="str">
            <v>BUS/LAX</v>
          </cell>
          <cell r="N446">
            <v>59</v>
          </cell>
          <cell r="O446">
            <v>385</v>
          </cell>
          <cell r="P446">
            <v>610</v>
          </cell>
          <cell r="Q446">
            <v>385</v>
          </cell>
          <cell r="R446" t="str">
            <v>BUS/LAX</v>
          </cell>
          <cell r="S446">
            <v>54</v>
          </cell>
          <cell r="T446">
            <v>409</v>
          </cell>
          <cell r="U446">
            <v>610</v>
          </cell>
          <cell r="V446">
            <v>409</v>
          </cell>
          <cell r="W446" t="str">
            <v>SIN/LAX</v>
          </cell>
          <cell r="X446">
            <v>61</v>
          </cell>
          <cell r="Y446">
            <v>409</v>
          </cell>
          <cell r="Z446">
            <v>580</v>
          </cell>
          <cell r="AA446">
            <v>409</v>
          </cell>
          <cell r="AB446" t="str">
            <v>SIN/NYC</v>
          </cell>
          <cell r="AC446">
            <v>61</v>
          </cell>
          <cell r="AD446" t="str">
            <v>Refer to Terms and Surcharges</v>
          </cell>
        </row>
        <row r="447">
          <cell r="B447" t="str">
            <v>Dallas</v>
          </cell>
          <cell r="C447" t="str">
            <v>USA, Texas</v>
          </cell>
          <cell r="D447" t="str">
            <v>USD</v>
          </cell>
          <cell r="E447">
            <v>349</v>
          </cell>
          <cell r="F447">
            <v>535</v>
          </cell>
          <cell r="G447">
            <v>349</v>
          </cell>
          <cell r="H447" t="str">
            <v>BUS/LAX</v>
          </cell>
          <cell r="I447">
            <v>43</v>
          </cell>
          <cell r="J447">
            <v>349</v>
          </cell>
          <cell r="K447">
            <v>535</v>
          </cell>
          <cell r="L447">
            <v>349</v>
          </cell>
          <cell r="M447" t="str">
            <v>BUS/LAX</v>
          </cell>
          <cell r="N447">
            <v>46</v>
          </cell>
          <cell r="O447">
            <v>349</v>
          </cell>
          <cell r="P447">
            <v>535</v>
          </cell>
          <cell r="Q447">
            <v>349</v>
          </cell>
          <cell r="R447" t="str">
            <v>BUS/LAX</v>
          </cell>
          <cell r="S447">
            <v>41</v>
          </cell>
          <cell r="T447">
            <v>374</v>
          </cell>
          <cell r="U447">
            <v>620</v>
          </cell>
          <cell r="V447">
            <v>374</v>
          </cell>
          <cell r="W447" t="str">
            <v>SIN/LAX</v>
          </cell>
          <cell r="X447">
            <v>55</v>
          </cell>
          <cell r="Y447">
            <v>374</v>
          </cell>
          <cell r="Z447">
            <v>620</v>
          </cell>
          <cell r="AA447">
            <v>374</v>
          </cell>
          <cell r="AB447" t="str">
            <v>SIN/LAX</v>
          </cell>
          <cell r="AC447">
            <v>55</v>
          </cell>
          <cell r="AD447" t="str">
            <v>Refer to Terms and Surcharges</v>
          </cell>
        </row>
        <row r="448">
          <cell r="B448" t="str">
            <v>Denver</v>
          </cell>
          <cell r="C448" t="str">
            <v>USA, Colorado</v>
          </cell>
          <cell r="D448" t="str">
            <v>USD</v>
          </cell>
          <cell r="E448">
            <v>390</v>
          </cell>
          <cell r="F448">
            <v>615</v>
          </cell>
          <cell r="G448">
            <v>390</v>
          </cell>
          <cell r="H448" t="str">
            <v>BUS/LAX</v>
          </cell>
          <cell r="I448">
            <v>41</v>
          </cell>
          <cell r="J448">
            <v>390</v>
          </cell>
          <cell r="K448">
            <v>615</v>
          </cell>
          <cell r="L448">
            <v>370</v>
          </cell>
          <cell r="M448" t="str">
            <v>BUS/LAX</v>
          </cell>
          <cell r="N448">
            <v>44</v>
          </cell>
          <cell r="O448">
            <v>390</v>
          </cell>
          <cell r="P448">
            <v>615</v>
          </cell>
          <cell r="Q448">
            <v>370</v>
          </cell>
          <cell r="R448" t="str">
            <v>BUS/LAX</v>
          </cell>
          <cell r="S448">
            <v>39</v>
          </cell>
          <cell r="T448">
            <v>415</v>
          </cell>
          <cell r="U448">
            <v>655</v>
          </cell>
          <cell r="V448">
            <v>415</v>
          </cell>
          <cell r="W448" t="str">
            <v>SIN/LAX</v>
          </cell>
          <cell r="X448">
            <v>55</v>
          </cell>
          <cell r="Y448">
            <v>396</v>
          </cell>
          <cell r="Z448">
            <v>635</v>
          </cell>
          <cell r="AA448">
            <v>396</v>
          </cell>
          <cell r="AB448" t="str">
            <v>SIN/LAX</v>
          </cell>
          <cell r="AC448">
            <v>55</v>
          </cell>
          <cell r="AD448" t="str">
            <v>Refer to Terms and Surcharges</v>
          </cell>
        </row>
        <row r="449">
          <cell r="B449" t="str">
            <v>Des Moines</v>
          </cell>
          <cell r="C449" t="str">
            <v>USA, Iowa</v>
          </cell>
          <cell r="D449" t="str">
            <v>USD</v>
          </cell>
          <cell r="E449">
            <v>429</v>
          </cell>
          <cell r="F449">
            <v>795</v>
          </cell>
          <cell r="G449">
            <v>429</v>
          </cell>
          <cell r="H449" t="str">
            <v>BUS/LAX</v>
          </cell>
          <cell r="I449">
            <v>41</v>
          </cell>
          <cell r="J449">
            <v>429</v>
          </cell>
          <cell r="K449">
            <v>795</v>
          </cell>
          <cell r="L449">
            <v>429</v>
          </cell>
          <cell r="M449" t="str">
            <v>BUS/LAX</v>
          </cell>
          <cell r="N449">
            <v>44</v>
          </cell>
          <cell r="O449">
            <v>429</v>
          </cell>
          <cell r="P449">
            <v>795</v>
          </cell>
          <cell r="Q449">
            <v>429</v>
          </cell>
          <cell r="R449" t="str">
            <v>BUS/LAX</v>
          </cell>
          <cell r="S449">
            <v>39</v>
          </cell>
          <cell r="T449">
            <v>454</v>
          </cell>
          <cell r="U449">
            <v>715</v>
          </cell>
          <cell r="V449">
            <v>454</v>
          </cell>
          <cell r="W449" t="str">
            <v>SIN/LAX</v>
          </cell>
          <cell r="X449">
            <v>55</v>
          </cell>
          <cell r="Y449">
            <v>424</v>
          </cell>
          <cell r="Z449">
            <v>655</v>
          </cell>
          <cell r="AA449">
            <v>424</v>
          </cell>
          <cell r="AB449" t="str">
            <v>SIN/LAX</v>
          </cell>
          <cell r="AC449">
            <v>55</v>
          </cell>
          <cell r="AD449" t="str">
            <v>Refer to Terms and Surcharges</v>
          </cell>
        </row>
        <row r="450">
          <cell r="B450" t="str">
            <v>El Paso</v>
          </cell>
          <cell r="C450" t="str">
            <v>USA, Texas</v>
          </cell>
          <cell r="D450" t="str">
            <v>USD</v>
          </cell>
          <cell r="E450">
            <v>367</v>
          </cell>
          <cell r="F450">
            <v>585</v>
          </cell>
          <cell r="G450">
            <v>367</v>
          </cell>
          <cell r="H450" t="str">
            <v>BUS/LAX</v>
          </cell>
          <cell r="I450">
            <v>41</v>
          </cell>
          <cell r="J450">
            <v>347</v>
          </cell>
          <cell r="K450">
            <v>585</v>
          </cell>
          <cell r="L450">
            <v>347</v>
          </cell>
          <cell r="M450" t="str">
            <v>BUS/LAX</v>
          </cell>
          <cell r="N450">
            <v>44</v>
          </cell>
          <cell r="O450">
            <v>347</v>
          </cell>
          <cell r="P450">
            <v>694</v>
          </cell>
          <cell r="Q450">
            <v>347</v>
          </cell>
          <cell r="R450" t="str">
            <v>BUS/LAX</v>
          </cell>
          <cell r="S450">
            <v>39</v>
          </cell>
          <cell r="T450">
            <v>392</v>
          </cell>
          <cell r="U450">
            <v>650</v>
          </cell>
          <cell r="V450">
            <v>392</v>
          </cell>
          <cell r="W450" t="str">
            <v>SIN/LAX</v>
          </cell>
          <cell r="X450">
            <v>55</v>
          </cell>
          <cell r="Y450">
            <v>392</v>
          </cell>
          <cell r="Z450">
            <v>784</v>
          </cell>
          <cell r="AA450">
            <v>392</v>
          </cell>
          <cell r="AB450" t="str">
            <v>SIN/LAX</v>
          </cell>
          <cell r="AC450">
            <v>55</v>
          </cell>
          <cell r="AD450" t="str">
            <v>Refer to Terms and Surcharges</v>
          </cell>
        </row>
        <row r="451">
          <cell r="B451" t="str">
            <v>Grand Rapids</v>
          </cell>
          <cell r="C451" t="str">
            <v>USA, Michigan</v>
          </cell>
          <cell r="D451" t="str">
            <v>USD</v>
          </cell>
          <cell r="E451">
            <v>427</v>
          </cell>
          <cell r="F451">
            <v>775</v>
          </cell>
          <cell r="G451">
            <v>427</v>
          </cell>
          <cell r="H451" t="str">
            <v>BUS/LAX</v>
          </cell>
          <cell r="I451">
            <v>45</v>
          </cell>
          <cell r="J451">
            <v>427</v>
          </cell>
          <cell r="K451">
            <v>755</v>
          </cell>
          <cell r="L451">
            <v>427</v>
          </cell>
          <cell r="M451" t="str">
            <v>BUS/LAX</v>
          </cell>
          <cell r="N451">
            <v>48</v>
          </cell>
          <cell r="O451">
            <v>427</v>
          </cell>
          <cell r="P451">
            <v>775</v>
          </cell>
          <cell r="Q451">
            <v>427</v>
          </cell>
          <cell r="R451" t="str">
            <v>BUS/LAX</v>
          </cell>
          <cell r="S451">
            <v>43</v>
          </cell>
          <cell r="T451">
            <v>452</v>
          </cell>
          <cell r="U451">
            <v>680</v>
          </cell>
          <cell r="V451">
            <v>452</v>
          </cell>
          <cell r="W451" t="str">
            <v>SIN/NYC</v>
          </cell>
          <cell r="X451">
            <v>61</v>
          </cell>
          <cell r="Y451">
            <v>452</v>
          </cell>
          <cell r="Z451">
            <v>680</v>
          </cell>
          <cell r="AA451">
            <v>452</v>
          </cell>
          <cell r="AB451" t="str">
            <v>SIN/NYC</v>
          </cell>
          <cell r="AC451">
            <v>61</v>
          </cell>
          <cell r="AD451" t="str">
            <v>Refer to Terms and Surcharges</v>
          </cell>
        </row>
        <row r="452">
          <cell r="B452" t="str">
            <v>Fernandina Beach</v>
          </cell>
          <cell r="C452" t="str">
            <v>USA, Florida</v>
          </cell>
          <cell r="D452" t="str">
            <v>USD</v>
          </cell>
          <cell r="E452" t="str">
            <v>ON APP</v>
          </cell>
          <cell r="F452" t="str">
            <v>ON APP</v>
          </cell>
          <cell r="G452" t="str">
            <v>ON APP</v>
          </cell>
          <cell r="H452" t="str">
            <v>ON APP</v>
          </cell>
          <cell r="I452" t="str">
            <v>ON APP</v>
          </cell>
          <cell r="J452" t="str">
            <v>ON APP</v>
          </cell>
          <cell r="K452" t="str">
            <v>ON APP</v>
          </cell>
          <cell r="L452" t="str">
            <v>ON APP</v>
          </cell>
          <cell r="M452" t="str">
            <v>ON APP</v>
          </cell>
          <cell r="N452" t="str">
            <v>ON APP</v>
          </cell>
          <cell r="O452" t="str">
            <v>ON APP</v>
          </cell>
          <cell r="P452" t="str">
            <v>ON APP</v>
          </cell>
          <cell r="Q452" t="str">
            <v>ON APP</v>
          </cell>
          <cell r="R452" t="str">
            <v>ON APP</v>
          </cell>
          <cell r="S452" t="str">
            <v>ON APP</v>
          </cell>
          <cell r="T452" t="str">
            <v>ON APP</v>
          </cell>
          <cell r="U452" t="str">
            <v>ON APP</v>
          </cell>
          <cell r="V452" t="str">
            <v>ON APP</v>
          </cell>
          <cell r="W452" t="str">
            <v>ON APP</v>
          </cell>
          <cell r="X452" t="str">
            <v>ON APP</v>
          </cell>
          <cell r="Y452" t="str">
            <v>ON APP</v>
          </cell>
          <cell r="Z452" t="str">
            <v>ON APP</v>
          </cell>
          <cell r="AA452" t="str">
            <v>ON APP</v>
          </cell>
          <cell r="AB452" t="str">
            <v>ON APP</v>
          </cell>
          <cell r="AC452" t="str">
            <v>ON APP</v>
          </cell>
          <cell r="AD452" t="str">
            <v>Refer to Terms and Surcharges</v>
          </cell>
        </row>
        <row r="453">
          <cell r="B453" t="str">
            <v>Hidalgo</v>
          </cell>
          <cell r="C453" t="str">
            <v>USA, Texas</v>
          </cell>
          <cell r="D453" t="str">
            <v>USD</v>
          </cell>
          <cell r="E453">
            <v>376</v>
          </cell>
          <cell r="F453">
            <v>595</v>
          </cell>
          <cell r="G453">
            <v>376</v>
          </cell>
          <cell r="H453" t="str">
            <v>BUS/LAX</v>
          </cell>
          <cell r="I453">
            <v>41</v>
          </cell>
          <cell r="J453">
            <v>376</v>
          </cell>
          <cell r="K453">
            <v>595</v>
          </cell>
          <cell r="L453">
            <v>376</v>
          </cell>
          <cell r="M453" t="str">
            <v>BUS/LAX</v>
          </cell>
          <cell r="N453">
            <v>44</v>
          </cell>
          <cell r="O453">
            <v>376</v>
          </cell>
          <cell r="P453">
            <v>595</v>
          </cell>
          <cell r="Q453">
            <v>376</v>
          </cell>
          <cell r="R453" t="str">
            <v>BUS/LAX</v>
          </cell>
          <cell r="S453">
            <v>39</v>
          </cell>
          <cell r="T453">
            <v>401</v>
          </cell>
          <cell r="U453">
            <v>650</v>
          </cell>
          <cell r="V453">
            <v>401</v>
          </cell>
          <cell r="W453" t="str">
            <v>SIN/LAX</v>
          </cell>
          <cell r="X453">
            <v>55</v>
          </cell>
          <cell r="Y453">
            <v>401</v>
          </cell>
          <cell r="Z453">
            <v>650</v>
          </cell>
          <cell r="AA453">
            <v>401</v>
          </cell>
          <cell r="AB453" t="str">
            <v>SIN/LAX</v>
          </cell>
          <cell r="AC453">
            <v>55</v>
          </cell>
          <cell r="AD453" t="str">
            <v>Refer to Terms and Surcharges</v>
          </cell>
        </row>
        <row r="454">
          <cell r="B454" t="str">
            <v>Houston</v>
          </cell>
          <cell r="C454" t="str">
            <v>USA, Texas</v>
          </cell>
          <cell r="D454" t="str">
            <v>USD</v>
          </cell>
          <cell r="E454">
            <v>367</v>
          </cell>
          <cell r="F454">
            <v>585</v>
          </cell>
          <cell r="G454">
            <v>367</v>
          </cell>
          <cell r="H454" t="str">
            <v>BUS/LAX</v>
          </cell>
          <cell r="I454">
            <v>43</v>
          </cell>
          <cell r="J454">
            <v>367</v>
          </cell>
          <cell r="K454">
            <v>585</v>
          </cell>
          <cell r="L454">
            <v>367</v>
          </cell>
          <cell r="M454" t="str">
            <v>BUS/LAX</v>
          </cell>
          <cell r="N454">
            <v>46</v>
          </cell>
          <cell r="O454">
            <v>367</v>
          </cell>
          <cell r="P454">
            <v>585</v>
          </cell>
          <cell r="Q454">
            <v>367</v>
          </cell>
          <cell r="R454" t="str">
            <v>BUS/LAX</v>
          </cell>
          <cell r="S454">
            <v>41</v>
          </cell>
          <cell r="T454">
            <v>392</v>
          </cell>
          <cell r="U454">
            <v>650</v>
          </cell>
          <cell r="V454">
            <v>392</v>
          </cell>
          <cell r="W454" t="str">
            <v>SIN/LAX</v>
          </cell>
          <cell r="X454">
            <v>55</v>
          </cell>
          <cell r="Y454">
            <v>392</v>
          </cell>
          <cell r="Z454">
            <v>650</v>
          </cell>
          <cell r="AA454">
            <v>392</v>
          </cell>
          <cell r="AB454" t="str">
            <v>SIN/LAX</v>
          </cell>
          <cell r="AC454">
            <v>55</v>
          </cell>
          <cell r="AD454" t="str">
            <v>Refer to Terms and Surcharges</v>
          </cell>
        </row>
        <row r="455">
          <cell r="B455" t="str">
            <v>Indianapolis</v>
          </cell>
          <cell r="C455" t="str">
            <v>USA, Indiana</v>
          </cell>
          <cell r="D455" t="str">
            <v>USD</v>
          </cell>
          <cell r="E455">
            <v>387</v>
          </cell>
          <cell r="F455">
            <v>600</v>
          </cell>
          <cell r="G455">
            <v>387</v>
          </cell>
          <cell r="H455" t="str">
            <v>BUS/LAX</v>
          </cell>
          <cell r="I455">
            <v>52</v>
          </cell>
          <cell r="J455">
            <v>387</v>
          </cell>
          <cell r="K455">
            <v>600</v>
          </cell>
          <cell r="L455">
            <v>387</v>
          </cell>
          <cell r="M455" t="str">
            <v>BUS/LAX</v>
          </cell>
          <cell r="N455">
            <v>55</v>
          </cell>
          <cell r="O455">
            <v>387</v>
          </cell>
          <cell r="P455">
            <v>600</v>
          </cell>
          <cell r="Q455">
            <v>387</v>
          </cell>
          <cell r="R455" t="str">
            <v>BUS/LAX</v>
          </cell>
          <cell r="S455">
            <v>50</v>
          </cell>
          <cell r="T455">
            <v>412</v>
          </cell>
          <cell r="U455">
            <v>620</v>
          </cell>
          <cell r="V455">
            <v>412</v>
          </cell>
          <cell r="W455" t="str">
            <v>SIN/NYC</v>
          </cell>
          <cell r="X455">
            <v>55</v>
          </cell>
          <cell r="Y455">
            <v>412</v>
          </cell>
          <cell r="Z455">
            <v>620</v>
          </cell>
          <cell r="AA455">
            <v>412</v>
          </cell>
          <cell r="AB455" t="str">
            <v>SIN/ NYC</v>
          </cell>
          <cell r="AC455">
            <v>55</v>
          </cell>
          <cell r="AD455" t="str">
            <v>Refer to Terms and Surcharges</v>
          </cell>
        </row>
        <row r="456">
          <cell r="B456" t="str">
            <v xml:space="preserve">Knoxville </v>
          </cell>
          <cell r="C456" t="str">
            <v>USA, Tennessee</v>
          </cell>
          <cell r="D456" t="str">
            <v>USD</v>
          </cell>
          <cell r="E456">
            <v>477</v>
          </cell>
          <cell r="F456">
            <v>730</v>
          </cell>
          <cell r="G456">
            <v>477</v>
          </cell>
          <cell r="H456" t="str">
            <v>BUS/LAX</v>
          </cell>
          <cell r="I456">
            <v>55</v>
          </cell>
          <cell r="J456">
            <v>467</v>
          </cell>
          <cell r="K456">
            <v>730</v>
          </cell>
          <cell r="L456">
            <v>477</v>
          </cell>
          <cell r="M456" t="str">
            <v>BUS/LAX</v>
          </cell>
          <cell r="N456">
            <v>58</v>
          </cell>
          <cell r="O456">
            <v>467</v>
          </cell>
          <cell r="P456">
            <v>730</v>
          </cell>
          <cell r="Q456">
            <v>477</v>
          </cell>
          <cell r="R456" t="str">
            <v>BUS/LAX</v>
          </cell>
          <cell r="S456">
            <v>53</v>
          </cell>
          <cell r="T456">
            <v>502</v>
          </cell>
          <cell r="U456">
            <v>720</v>
          </cell>
          <cell r="V456">
            <v>502</v>
          </cell>
          <cell r="W456" t="str">
            <v>SIN/NYC</v>
          </cell>
          <cell r="X456">
            <v>61</v>
          </cell>
          <cell r="Y456">
            <v>502</v>
          </cell>
          <cell r="Z456">
            <v>650</v>
          </cell>
          <cell r="AA456">
            <v>502</v>
          </cell>
          <cell r="AB456" t="str">
            <v>SIN/NYC</v>
          </cell>
          <cell r="AC456">
            <v>61</v>
          </cell>
          <cell r="AD456" t="str">
            <v>Refer to Terms and Surcharges</v>
          </cell>
        </row>
        <row r="457">
          <cell r="B457" t="str">
            <v>Laredo</v>
          </cell>
          <cell r="C457" t="str">
            <v>USA, Texas</v>
          </cell>
          <cell r="D457" t="str">
            <v>USD</v>
          </cell>
          <cell r="E457">
            <v>382</v>
          </cell>
          <cell r="F457">
            <v>605</v>
          </cell>
          <cell r="G457">
            <v>382</v>
          </cell>
          <cell r="H457" t="str">
            <v>BUS/LAX</v>
          </cell>
          <cell r="I457">
            <v>42</v>
          </cell>
          <cell r="J457">
            <v>362</v>
          </cell>
          <cell r="K457">
            <v>605</v>
          </cell>
          <cell r="L457">
            <v>382</v>
          </cell>
          <cell r="M457" t="str">
            <v>BUS/LAX</v>
          </cell>
          <cell r="N457">
            <v>45</v>
          </cell>
          <cell r="O457">
            <v>362</v>
          </cell>
          <cell r="P457">
            <v>605</v>
          </cell>
          <cell r="Q457">
            <v>382</v>
          </cell>
          <cell r="R457" t="str">
            <v>BUS/LAX</v>
          </cell>
          <cell r="S457">
            <v>40</v>
          </cell>
          <cell r="T457">
            <v>407</v>
          </cell>
          <cell r="U457">
            <v>645</v>
          </cell>
          <cell r="V457">
            <v>407</v>
          </cell>
          <cell r="W457" t="str">
            <v>SIN/LAX</v>
          </cell>
          <cell r="X457">
            <v>55</v>
          </cell>
          <cell r="Y457">
            <v>407</v>
          </cell>
          <cell r="Z457">
            <v>645</v>
          </cell>
          <cell r="AA457">
            <v>407</v>
          </cell>
          <cell r="AB457" t="str">
            <v>SIN/LAX</v>
          </cell>
          <cell r="AC457">
            <v>55</v>
          </cell>
          <cell r="AD457" t="str">
            <v>Refer to Terms and Surcharges</v>
          </cell>
        </row>
        <row r="458">
          <cell r="B458" t="str">
            <v>Las Vegas</v>
          </cell>
          <cell r="C458" t="str">
            <v>USA, Nevada</v>
          </cell>
          <cell r="D458" t="str">
            <v>USD</v>
          </cell>
          <cell r="E458">
            <v>321</v>
          </cell>
          <cell r="F458">
            <v>540</v>
          </cell>
          <cell r="G458">
            <v>933</v>
          </cell>
          <cell r="H458" t="str">
            <v>BUS/LAX</v>
          </cell>
          <cell r="I458">
            <v>45</v>
          </cell>
          <cell r="J458">
            <v>321</v>
          </cell>
          <cell r="K458">
            <v>540</v>
          </cell>
          <cell r="L458">
            <v>933</v>
          </cell>
          <cell r="M458" t="str">
            <v>BUS/LAX</v>
          </cell>
          <cell r="N458">
            <v>48</v>
          </cell>
          <cell r="O458">
            <v>321</v>
          </cell>
          <cell r="P458">
            <v>520</v>
          </cell>
          <cell r="Q458">
            <v>933</v>
          </cell>
          <cell r="R458" t="str">
            <v>BUS/LAX</v>
          </cell>
          <cell r="S458">
            <v>43</v>
          </cell>
          <cell r="T458">
            <v>366</v>
          </cell>
          <cell r="U458">
            <v>732</v>
          </cell>
          <cell r="V458">
            <v>1068</v>
          </cell>
          <cell r="W458" t="str">
            <v>MEL/BUS/SIN</v>
          </cell>
          <cell r="X458">
            <v>55</v>
          </cell>
          <cell r="Y458">
            <v>366</v>
          </cell>
          <cell r="Z458">
            <v>732</v>
          </cell>
          <cell r="AA458">
            <v>1068</v>
          </cell>
          <cell r="AB458" t="str">
            <v>SIN/LAX</v>
          </cell>
          <cell r="AC458">
            <v>55</v>
          </cell>
          <cell r="AD458" t="str">
            <v>Refer to Terms and Surcharges</v>
          </cell>
        </row>
        <row r="459">
          <cell r="B459" t="str">
            <v>Honolulu</v>
          </cell>
          <cell r="C459" t="str">
            <v>USA, Hawaii</v>
          </cell>
          <cell r="D459" t="str">
            <v>USD</v>
          </cell>
          <cell r="E459" t="str">
            <v>ON APP</v>
          </cell>
          <cell r="F459" t="str">
            <v>ON APP</v>
          </cell>
          <cell r="G459" t="str">
            <v>ON APP</v>
          </cell>
          <cell r="H459" t="str">
            <v>ON APP</v>
          </cell>
          <cell r="I459" t="str">
            <v>ON APP</v>
          </cell>
          <cell r="J459" t="str">
            <v>ON APP</v>
          </cell>
          <cell r="K459" t="str">
            <v>ON APP</v>
          </cell>
          <cell r="L459" t="str">
            <v>ON APP</v>
          </cell>
          <cell r="M459" t="str">
            <v>ON APP</v>
          </cell>
          <cell r="N459" t="str">
            <v>ON APP</v>
          </cell>
          <cell r="O459" t="str">
            <v>ON APP</v>
          </cell>
          <cell r="P459" t="str">
            <v>ON APP</v>
          </cell>
          <cell r="Q459" t="str">
            <v>ON APP</v>
          </cell>
          <cell r="R459" t="str">
            <v>ON APP</v>
          </cell>
          <cell r="S459" t="str">
            <v>ON APP</v>
          </cell>
          <cell r="T459" t="str">
            <v>ON APP</v>
          </cell>
          <cell r="U459" t="str">
            <v>ON APP</v>
          </cell>
          <cell r="V459" t="str">
            <v>ON APP</v>
          </cell>
          <cell r="W459" t="str">
            <v>ON APP</v>
          </cell>
          <cell r="X459" t="str">
            <v>ON APP</v>
          </cell>
          <cell r="Y459" t="str">
            <v>ON APP</v>
          </cell>
          <cell r="Z459" t="str">
            <v>ON APP</v>
          </cell>
          <cell r="AA459" t="str">
            <v>ON APP</v>
          </cell>
          <cell r="AB459" t="str">
            <v>ON APP</v>
          </cell>
          <cell r="AC459" t="str">
            <v>ON APP</v>
          </cell>
          <cell r="AD459" t="str">
            <v>Refer to Terms and Surcharges</v>
          </cell>
        </row>
        <row r="460">
          <cell r="B460" t="str">
            <v>Little Rock</v>
          </cell>
          <cell r="C460" t="str">
            <v>USA, Arkansas</v>
          </cell>
          <cell r="D460" t="str">
            <v>USD</v>
          </cell>
          <cell r="E460">
            <v>530</v>
          </cell>
          <cell r="F460">
            <v>915</v>
          </cell>
          <cell r="G460">
            <v>530</v>
          </cell>
          <cell r="H460" t="str">
            <v>BUS/LAX</v>
          </cell>
          <cell r="I460">
            <v>66</v>
          </cell>
          <cell r="J460">
            <v>530</v>
          </cell>
          <cell r="K460">
            <v>915</v>
          </cell>
          <cell r="L460">
            <v>530</v>
          </cell>
          <cell r="M460" t="str">
            <v>BUS/LAX</v>
          </cell>
          <cell r="N460">
            <v>66</v>
          </cell>
          <cell r="O460">
            <v>530</v>
          </cell>
          <cell r="P460">
            <v>915</v>
          </cell>
          <cell r="Q460">
            <v>530</v>
          </cell>
          <cell r="R460" t="str">
            <v>BUS/LAX</v>
          </cell>
          <cell r="S460">
            <v>66</v>
          </cell>
          <cell r="T460">
            <v>555</v>
          </cell>
          <cell r="U460">
            <v>565</v>
          </cell>
          <cell r="V460">
            <v>555</v>
          </cell>
          <cell r="W460" t="str">
            <v>SIN/NYC</v>
          </cell>
          <cell r="X460">
            <v>66</v>
          </cell>
          <cell r="Y460">
            <v>411</v>
          </cell>
          <cell r="Z460">
            <v>525</v>
          </cell>
          <cell r="AA460">
            <v>411</v>
          </cell>
          <cell r="AB460" t="str">
            <v>SIN/NYC</v>
          </cell>
          <cell r="AC460">
            <v>66</v>
          </cell>
          <cell r="AD460" t="str">
            <v>Refer to Terms and Surcharges</v>
          </cell>
        </row>
        <row r="461">
          <cell r="B461" t="str">
            <v>Louisville</v>
          </cell>
          <cell r="C461" t="str">
            <v>USA, Kentucky</v>
          </cell>
          <cell r="D461" t="str">
            <v>USD</v>
          </cell>
          <cell r="E461">
            <v>382</v>
          </cell>
          <cell r="F461">
            <v>615</v>
          </cell>
          <cell r="G461">
            <v>382</v>
          </cell>
          <cell r="H461" t="str">
            <v>BUS/LAX</v>
          </cell>
          <cell r="I461">
            <v>57</v>
          </cell>
          <cell r="J461">
            <v>382</v>
          </cell>
          <cell r="K461">
            <v>615</v>
          </cell>
          <cell r="L461">
            <v>382</v>
          </cell>
          <cell r="M461" t="str">
            <v>BUS/LAX</v>
          </cell>
          <cell r="N461">
            <v>60</v>
          </cell>
          <cell r="O461">
            <v>382</v>
          </cell>
          <cell r="P461">
            <v>615</v>
          </cell>
          <cell r="Q461">
            <v>382</v>
          </cell>
          <cell r="R461" t="str">
            <v>BUS/LAX</v>
          </cell>
          <cell r="S461">
            <v>55</v>
          </cell>
          <cell r="T461">
            <v>427</v>
          </cell>
          <cell r="U461">
            <v>685</v>
          </cell>
          <cell r="V461">
            <v>427</v>
          </cell>
          <cell r="W461" t="str">
            <v>SIN/NYC</v>
          </cell>
          <cell r="X461">
            <v>61</v>
          </cell>
          <cell r="Y461">
            <v>427</v>
          </cell>
          <cell r="Z461">
            <v>685</v>
          </cell>
          <cell r="AA461">
            <v>427</v>
          </cell>
          <cell r="AB461" t="str">
            <v>SIN/NYC</v>
          </cell>
          <cell r="AC461">
            <v>55</v>
          </cell>
          <cell r="AD461" t="str">
            <v>Refer to Terms and Surcharges</v>
          </cell>
        </row>
        <row r="462">
          <cell r="B462" t="str">
            <v>Memphis</v>
          </cell>
          <cell r="C462" t="str">
            <v>USA, Tennessee</v>
          </cell>
          <cell r="D462" t="str">
            <v>USD</v>
          </cell>
          <cell r="E462">
            <v>346</v>
          </cell>
          <cell r="F462">
            <v>685</v>
          </cell>
          <cell r="G462">
            <v>346</v>
          </cell>
          <cell r="H462" t="str">
            <v>BUS/LAX</v>
          </cell>
          <cell r="I462">
            <v>56</v>
          </cell>
          <cell r="J462">
            <v>346</v>
          </cell>
          <cell r="K462">
            <v>685</v>
          </cell>
          <cell r="L462">
            <v>346</v>
          </cell>
          <cell r="M462" t="str">
            <v>BUS/LAX</v>
          </cell>
          <cell r="N462">
            <v>59</v>
          </cell>
          <cell r="O462">
            <v>346</v>
          </cell>
          <cell r="P462">
            <v>685</v>
          </cell>
          <cell r="Q462">
            <v>346</v>
          </cell>
          <cell r="R462" t="str">
            <v>BUS/LAX</v>
          </cell>
          <cell r="S462">
            <v>54</v>
          </cell>
          <cell r="T462">
            <v>381</v>
          </cell>
          <cell r="U462">
            <v>630</v>
          </cell>
          <cell r="V462">
            <v>381</v>
          </cell>
          <cell r="W462" t="str">
            <v>SIN/NYC</v>
          </cell>
          <cell r="X462">
            <v>61</v>
          </cell>
          <cell r="Y462">
            <v>381</v>
          </cell>
          <cell r="Z462">
            <v>630</v>
          </cell>
          <cell r="AA462">
            <v>381</v>
          </cell>
          <cell r="AB462" t="str">
            <v>SIN/NYC</v>
          </cell>
          <cell r="AC462">
            <v>61</v>
          </cell>
          <cell r="AD462" t="str">
            <v>Refer to Terms and Surcharges</v>
          </cell>
        </row>
        <row r="463">
          <cell r="B463" t="str">
            <v>Milwaukee</v>
          </cell>
          <cell r="C463" t="str">
            <v>USA, Wisconsin</v>
          </cell>
          <cell r="D463" t="str">
            <v>USD</v>
          </cell>
          <cell r="E463">
            <v>406</v>
          </cell>
          <cell r="F463">
            <v>665</v>
          </cell>
          <cell r="G463">
            <v>406</v>
          </cell>
          <cell r="H463" t="str">
            <v>BUS/LAX</v>
          </cell>
          <cell r="I463">
            <v>42</v>
          </cell>
          <cell r="J463">
            <v>406</v>
          </cell>
          <cell r="K463">
            <v>665</v>
          </cell>
          <cell r="L463">
            <v>406</v>
          </cell>
          <cell r="M463" t="str">
            <v>BUS/LAX</v>
          </cell>
          <cell r="N463">
            <v>45</v>
          </cell>
          <cell r="O463">
            <v>406</v>
          </cell>
          <cell r="P463">
            <v>665</v>
          </cell>
          <cell r="Q463">
            <v>406</v>
          </cell>
          <cell r="R463" t="str">
            <v>BUS/LAX</v>
          </cell>
          <cell r="S463">
            <v>40</v>
          </cell>
          <cell r="T463">
            <v>431</v>
          </cell>
          <cell r="U463">
            <v>715</v>
          </cell>
          <cell r="V463">
            <v>431</v>
          </cell>
          <cell r="W463" t="str">
            <v>SIN/NYC</v>
          </cell>
          <cell r="X463">
            <v>55</v>
          </cell>
          <cell r="Y463">
            <v>431</v>
          </cell>
          <cell r="Z463">
            <v>675</v>
          </cell>
          <cell r="AA463">
            <v>431</v>
          </cell>
          <cell r="AB463" t="str">
            <v>SIN/LA</v>
          </cell>
          <cell r="AC463">
            <v>55</v>
          </cell>
          <cell r="AD463" t="str">
            <v>Refer to Terms and Surcharges</v>
          </cell>
        </row>
        <row r="464">
          <cell r="B464" t="str">
            <v>Minneapolis</v>
          </cell>
          <cell r="C464" t="str">
            <v>USA, Minnesota</v>
          </cell>
          <cell r="D464" t="str">
            <v>USD</v>
          </cell>
          <cell r="E464">
            <v>378</v>
          </cell>
          <cell r="F464">
            <v>565</v>
          </cell>
          <cell r="G464">
            <v>378</v>
          </cell>
          <cell r="H464" t="str">
            <v>BUS/LAX</v>
          </cell>
          <cell r="I464">
            <v>45</v>
          </cell>
          <cell r="J464">
            <v>378</v>
          </cell>
          <cell r="K464">
            <v>565</v>
          </cell>
          <cell r="L464">
            <v>378</v>
          </cell>
          <cell r="M464" t="str">
            <v>BUS/LAX</v>
          </cell>
          <cell r="N464">
            <v>48</v>
          </cell>
          <cell r="O464">
            <v>378</v>
          </cell>
          <cell r="P464">
            <v>565</v>
          </cell>
          <cell r="Q464">
            <v>378</v>
          </cell>
          <cell r="R464" t="str">
            <v>BUS/LAX</v>
          </cell>
          <cell r="S464">
            <v>43</v>
          </cell>
          <cell r="T464">
            <v>403</v>
          </cell>
          <cell r="U464">
            <v>620</v>
          </cell>
          <cell r="V464">
            <v>403</v>
          </cell>
          <cell r="W464" t="str">
            <v>SIN/NYC</v>
          </cell>
          <cell r="X464">
            <v>55</v>
          </cell>
          <cell r="Y464">
            <v>403</v>
          </cell>
          <cell r="Z464">
            <v>620</v>
          </cell>
          <cell r="AA464">
            <v>403</v>
          </cell>
          <cell r="AB464" t="str">
            <v>SIN/ NYC</v>
          </cell>
          <cell r="AC464">
            <v>55</v>
          </cell>
          <cell r="AD464" t="str">
            <v>Refer to Terms and Surcharges</v>
          </cell>
        </row>
        <row r="465">
          <cell r="B465" t="str">
            <v>Nogales</v>
          </cell>
          <cell r="C465" t="str">
            <v>USA, Arizona</v>
          </cell>
          <cell r="D465" t="str">
            <v>USD</v>
          </cell>
          <cell r="E465">
            <v>365</v>
          </cell>
          <cell r="F465">
            <v>610</v>
          </cell>
          <cell r="G465">
            <v>365</v>
          </cell>
          <cell r="H465" t="str">
            <v>BUS/LAX</v>
          </cell>
          <cell r="I465">
            <v>45</v>
          </cell>
          <cell r="J465">
            <v>365</v>
          </cell>
          <cell r="K465">
            <v>610</v>
          </cell>
          <cell r="L465">
            <v>365</v>
          </cell>
          <cell r="M465" t="str">
            <v>BUS/LAX</v>
          </cell>
          <cell r="N465">
            <v>48</v>
          </cell>
          <cell r="O465">
            <v>365</v>
          </cell>
          <cell r="P465">
            <v>610</v>
          </cell>
          <cell r="Q465">
            <v>365</v>
          </cell>
          <cell r="R465" t="str">
            <v>BUS/LAX</v>
          </cell>
          <cell r="S465">
            <v>43</v>
          </cell>
          <cell r="T465">
            <v>389</v>
          </cell>
          <cell r="U465">
            <v>575</v>
          </cell>
          <cell r="V465">
            <v>389</v>
          </cell>
          <cell r="W465" t="str">
            <v>SIN/LAX</v>
          </cell>
          <cell r="X465">
            <v>55</v>
          </cell>
          <cell r="Y465">
            <v>401</v>
          </cell>
          <cell r="Z465">
            <v>575</v>
          </cell>
          <cell r="AA465">
            <v>401</v>
          </cell>
          <cell r="AB465" t="str">
            <v>SIN/LAX</v>
          </cell>
          <cell r="AC465">
            <v>55</v>
          </cell>
          <cell r="AD465" t="str">
            <v>Refer to Terms and Surcharges</v>
          </cell>
        </row>
        <row r="466">
          <cell r="B466" t="str">
            <v>Oakland</v>
          </cell>
          <cell r="C466" t="str">
            <v>USA, California</v>
          </cell>
          <cell r="D466" t="str">
            <v>USD</v>
          </cell>
          <cell r="E466">
            <v>329</v>
          </cell>
          <cell r="F466">
            <v>410</v>
          </cell>
          <cell r="G466">
            <v>329</v>
          </cell>
          <cell r="H466" t="str">
            <v>BUS/LAX</v>
          </cell>
          <cell r="I466">
            <v>38</v>
          </cell>
          <cell r="J466">
            <v>329</v>
          </cell>
          <cell r="K466">
            <v>410</v>
          </cell>
          <cell r="L466">
            <v>329</v>
          </cell>
          <cell r="M466" t="str">
            <v>BUS/LAX</v>
          </cell>
          <cell r="N466">
            <v>41</v>
          </cell>
          <cell r="O466">
            <v>329</v>
          </cell>
          <cell r="P466">
            <v>410</v>
          </cell>
          <cell r="Q466">
            <v>329</v>
          </cell>
          <cell r="R466" t="str">
            <v>BUS/LAX</v>
          </cell>
          <cell r="S466">
            <v>36</v>
          </cell>
          <cell r="T466">
            <v>374</v>
          </cell>
          <cell r="U466">
            <v>595</v>
          </cell>
          <cell r="V466">
            <v>374</v>
          </cell>
          <cell r="W466" t="str">
            <v>SIN/LAX</v>
          </cell>
          <cell r="X466">
            <v>55</v>
          </cell>
          <cell r="Y466">
            <v>364</v>
          </cell>
          <cell r="Z466">
            <v>595</v>
          </cell>
          <cell r="AA466">
            <v>364</v>
          </cell>
          <cell r="AB466" t="str">
            <v>SIN/LAX</v>
          </cell>
          <cell r="AC466">
            <v>55</v>
          </cell>
          <cell r="AD466" t="str">
            <v>Refer to Terms and Surcharges</v>
          </cell>
        </row>
        <row r="467">
          <cell r="B467" t="str">
            <v>Oklahoma City</v>
          </cell>
          <cell r="C467" t="str">
            <v>USA, Oklahoma</v>
          </cell>
          <cell r="D467" t="str">
            <v>USD</v>
          </cell>
          <cell r="E467">
            <v>374</v>
          </cell>
          <cell r="F467">
            <v>660</v>
          </cell>
          <cell r="G467">
            <v>374</v>
          </cell>
          <cell r="H467" t="str">
            <v>BUS/LAX</v>
          </cell>
          <cell r="I467">
            <v>44</v>
          </cell>
          <cell r="J467">
            <v>374</v>
          </cell>
          <cell r="K467">
            <v>660</v>
          </cell>
          <cell r="L467">
            <v>374</v>
          </cell>
          <cell r="M467" t="str">
            <v>BUS/LAX</v>
          </cell>
          <cell r="N467">
            <v>47</v>
          </cell>
          <cell r="O467">
            <v>374</v>
          </cell>
          <cell r="P467">
            <v>660</v>
          </cell>
          <cell r="Q467">
            <v>374</v>
          </cell>
          <cell r="R467" t="str">
            <v>BUS/LAX</v>
          </cell>
          <cell r="S467">
            <v>42</v>
          </cell>
          <cell r="T467">
            <v>399</v>
          </cell>
          <cell r="U467">
            <v>670</v>
          </cell>
          <cell r="V467">
            <v>399</v>
          </cell>
          <cell r="W467" t="str">
            <v>SIN/NYC</v>
          </cell>
          <cell r="X467">
            <v>55</v>
          </cell>
          <cell r="Y467">
            <v>399</v>
          </cell>
          <cell r="Z467">
            <v>670</v>
          </cell>
          <cell r="AA467">
            <v>399</v>
          </cell>
          <cell r="AB467" t="str">
            <v>SIN/ NYC</v>
          </cell>
          <cell r="AC467">
            <v>55</v>
          </cell>
          <cell r="AD467" t="str">
            <v>Refer to Terms and Surcharges</v>
          </cell>
        </row>
        <row r="468">
          <cell r="B468" t="str">
            <v>Omaha</v>
          </cell>
          <cell r="C468" t="str">
            <v>USA, Nebraska</v>
          </cell>
          <cell r="D468" t="str">
            <v>USD</v>
          </cell>
          <cell r="E468">
            <v>403</v>
          </cell>
          <cell r="F468">
            <v>605</v>
          </cell>
          <cell r="G468">
            <v>383</v>
          </cell>
          <cell r="H468" t="str">
            <v>BUS/LAX</v>
          </cell>
          <cell r="I468">
            <v>43</v>
          </cell>
          <cell r="J468">
            <v>403</v>
          </cell>
          <cell r="K468">
            <v>605</v>
          </cell>
          <cell r="L468">
            <v>383</v>
          </cell>
          <cell r="M468" t="str">
            <v>BUS/LAX</v>
          </cell>
          <cell r="N468">
            <v>46</v>
          </cell>
          <cell r="O468">
            <v>403</v>
          </cell>
          <cell r="P468">
            <v>605</v>
          </cell>
          <cell r="Q468">
            <v>383</v>
          </cell>
          <cell r="R468" t="str">
            <v>BUS/LAX</v>
          </cell>
          <cell r="S468">
            <v>41</v>
          </cell>
          <cell r="T468">
            <v>428</v>
          </cell>
          <cell r="U468">
            <v>630</v>
          </cell>
          <cell r="V468">
            <v>428</v>
          </cell>
          <cell r="W468" t="str">
            <v>SIN/LAX</v>
          </cell>
          <cell r="X468">
            <v>55</v>
          </cell>
          <cell r="Y468">
            <v>428</v>
          </cell>
          <cell r="Z468">
            <v>630</v>
          </cell>
          <cell r="AA468">
            <v>428</v>
          </cell>
          <cell r="AB468" t="str">
            <v>SIN/LAX</v>
          </cell>
          <cell r="AC468">
            <v>55</v>
          </cell>
          <cell r="AD468" t="str">
            <v>Refer to Terms and Surcharges</v>
          </cell>
        </row>
        <row r="469">
          <cell r="B469" t="str">
            <v>Phoenix</v>
          </cell>
          <cell r="C469" t="str">
            <v>USA, Arizona</v>
          </cell>
          <cell r="D469" t="str">
            <v>USD</v>
          </cell>
          <cell r="E469">
            <v>310</v>
          </cell>
          <cell r="F469">
            <v>580</v>
          </cell>
          <cell r="G469">
            <v>310</v>
          </cell>
          <cell r="H469" t="str">
            <v>BUS/LAX</v>
          </cell>
          <cell r="I469">
            <v>43</v>
          </cell>
          <cell r="J469">
            <v>310</v>
          </cell>
          <cell r="K469">
            <v>580</v>
          </cell>
          <cell r="L469">
            <v>310</v>
          </cell>
          <cell r="M469" t="str">
            <v>BUS/LAX</v>
          </cell>
          <cell r="N469">
            <v>46</v>
          </cell>
          <cell r="O469">
            <v>310</v>
          </cell>
          <cell r="P469">
            <v>580</v>
          </cell>
          <cell r="Q469">
            <v>310</v>
          </cell>
          <cell r="R469" t="str">
            <v>BUS/LAX</v>
          </cell>
          <cell r="S469">
            <v>41</v>
          </cell>
          <cell r="T469">
            <v>365</v>
          </cell>
          <cell r="U469">
            <v>610</v>
          </cell>
          <cell r="V469">
            <v>365</v>
          </cell>
          <cell r="W469" t="str">
            <v>SIN/LAX</v>
          </cell>
          <cell r="X469">
            <v>55</v>
          </cell>
          <cell r="Y469">
            <v>373</v>
          </cell>
          <cell r="Z469">
            <v>610</v>
          </cell>
          <cell r="AA469">
            <v>373</v>
          </cell>
          <cell r="AB469" t="str">
            <v>SIN/LAX</v>
          </cell>
          <cell r="AC469">
            <v>55</v>
          </cell>
          <cell r="AD469" t="str">
            <v>Refer to Terms and Surcharges</v>
          </cell>
        </row>
        <row r="470">
          <cell r="B470" t="str">
            <v>Portland</v>
          </cell>
          <cell r="C470" t="str">
            <v>USA, Oregon</v>
          </cell>
          <cell r="D470" t="str">
            <v>USD</v>
          </cell>
          <cell r="E470">
            <v>372</v>
          </cell>
          <cell r="F470">
            <v>700</v>
          </cell>
          <cell r="G470">
            <v>372</v>
          </cell>
          <cell r="H470" t="str">
            <v>BUS/LAX</v>
          </cell>
          <cell r="I470">
            <v>44</v>
          </cell>
          <cell r="J470">
            <v>372</v>
          </cell>
          <cell r="K470">
            <v>700</v>
          </cell>
          <cell r="L470">
            <v>372</v>
          </cell>
          <cell r="M470" t="str">
            <v>BUS/LAX</v>
          </cell>
          <cell r="N470">
            <v>47</v>
          </cell>
          <cell r="O470">
            <v>372</v>
          </cell>
          <cell r="P470">
            <v>700</v>
          </cell>
          <cell r="Q470">
            <v>372</v>
          </cell>
          <cell r="R470" t="str">
            <v>BUS/LAX</v>
          </cell>
          <cell r="S470">
            <v>42</v>
          </cell>
          <cell r="T470">
            <v>497</v>
          </cell>
          <cell r="U470">
            <v>650</v>
          </cell>
          <cell r="V470">
            <v>497</v>
          </cell>
          <cell r="W470" t="str">
            <v>SIN/LAX</v>
          </cell>
          <cell r="X470">
            <v>55</v>
          </cell>
          <cell r="Y470">
            <v>497</v>
          </cell>
          <cell r="Z470">
            <v>650</v>
          </cell>
          <cell r="AA470">
            <v>497</v>
          </cell>
          <cell r="AB470" t="str">
            <v>SIN/LAX</v>
          </cell>
          <cell r="AC470">
            <v>55</v>
          </cell>
          <cell r="AD470" t="str">
            <v>Refer to Terms and Surcharges</v>
          </cell>
        </row>
        <row r="471">
          <cell r="B471" t="str">
            <v>Salt Lake City</v>
          </cell>
          <cell r="C471" t="str">
            <v>USA, Utah</v>
          </cell>
          <cell r="D471" t="str">
            <v>USD</v>
          </cell>
          <cell r="E471">
            <v>359</v>
          </cell>
          <cell r="F471">
            <v>650</v>
          </cell>
          <cell r="G471">
            <v>359</v>
          </cell>
          <cell r="H471" t="str">
            <v>BUS/LAX</v>
          </cell>
          <cell r="I471">
            <v>41</v>
          </cell>
          <cell r="J471">
            <v>359</v>
          </cell>
          <cell r="K471">
            <v>650</v>
          </cell>
          <cell r="L471">
            <v>359</v>
          </cell>
          <cell r="M471" t="str">
            <v>BUS/LAX</v>
          </cell>
          <cell r="N471">
            <v>44</v>
          </cell>
          <cell r="O471">
            <v>359</v>
          </cell>
          <cell r="P471">
            <v>650</v>
          </cell>
          <cell r="Q471">
            <v>359</v>
          </cell>
          <cell r="R471" t="str">
            <v>BUS/LAX</v>
          </cell>
          <cell r="S471">
            <v>39</v>
          </cell>
          <cell r="T471">
            <v>384</v>
          </cell>
          <cell r="U471">
            <v>610</v>
          </cell>
          <cell r="V471">
            <v>384</v>
          </cell>
          <cell r="W471" t="str">
            <v>SIN/LAX</v>
          </cell>
          <cell r="X471">
            <v>55</v>
          </cell>
          <cell r="Y471">
            <v>384</v>
          </cell>
          <cell r="Z471">
            <v>610</v>
          </cell>
          <cell r="AA471">
            <v>384</v>
          </cell>
          <cell r="AB471" t="str">
            <v>SIN/LAX</v>
          </cell>
          <cell r="AC471">
            <v>55</v>
          </cell>
          <cell r="AD471" t="str">
            <v>Refer to Terms and Surcharges</v>
          </cell>
        </row>
        <row r="472">
          <cell r="B472" t="str">
            <v>San Antonio</v>
          </cell>
          <cell r="C472" t="str">
            <v>USA, Texas</v>
          </cell>
          <cell r="D472" t="str">
            <v>USD</v>
          </cell>
          <cell r="E472">
            <v>366</v>
          </cell>
          <cell r="F472">
            <v>585</v>
          </cell>
          <cell r="G472">
            <v>366</v>
          </cell>
          <cell r="H472" t="str">
            <v>BUS/LAX</v>
          </cell>
          <cell r="I472">
            <v>45</v>
          </cell>
          <cell r="J472">
            <v>366</v>
          </cell>
          <cell r="K472">
            <v>585</v>
          </cell>
          <cell r="L472">
            <v>366</v>
          </cell>
          <cell r="M472" t="str">
            <v>BUS/LAX</v>
          </cell>
          <cell r="N472">
            <v>48</v>
          </cell>
          <cell r="O472">
            <v>366</v>
          </cell>
          <cell r="P472">
            <v>585</v>
          </cell>
          <cell r="Q472">
            <v>366</v>
          </cell>
          <cell r="R472" t="str">
            <v>BUS/LAX</v>
          </cell>
          <cell r="S472">
            <v>43</v>
          </cell>
          <cell r="T472">
            <v>392</v>
          </cell>
          <cell r="U472">
            <v>650</v>
          </cell>
          <cell r="V472">
            <v>392</v>
          </cell>
          <cell r="W472" t="str">
            <v>SIN/LAX</v>
          </cell>
          <cell r="X472">
            <v>55</v>
          </cell>
          <cell r="Y472">
            <v>392</v>
          </cell>
          <cell r="Z472">
            <v>650</v>
          </cell>
          <cell r="AA472">
            <v>392</v>
          </cell>
          <cell r="AB472" t="str">
            <v>SIN/LAX</v>
          </cell>
          <cell r="AC472">
            <v>55</v>
          </cell>
          <cell r="AD472" t="str">
            <v>Refer to Terms and Surcharges</v>
          </cell>
        </row>
        <row r="473">
          <cell r="B473" t="str">
            <v>San Diego</v>
          </cell>
          <cell r="C473" t="str">
            <v>USA, California</v>
          </cell>
          <cell r="D473" t="str">
            <v>USD</v>
          </cell>
          <cell r="E473">
            <v>321</v>
          </cell>
          <cell r="F473">
            <v>425</v>
          </cell>
          <cell r="G473">
            <v>321</v>
          </cell>
          <cell r="H473" t="str">
            <v>BUS/LAX</v>
          </cell>
          <cell r="I473">
            <v>39</v>
          </cell>
          <cell r="J473">
            <v>321</v>
          </cell>
          <cell r="K473">
            <v>425</v>
          </cell>
          <cell r="L473">
            <v>321</v>
          </cell>
          <cell r="M473" t="str">
            <v>BUS/LAX</v>
          </cell>
          <cell r="N473">
            <v>42</v>
          </cell>
          <cell r="O473">
            <v>321</v>
          </cell>
          <cell r="P473">
            <v>425</v>
          </cell>
          <cell r="Q473">
            <v>321</v>
          </cell>
          <cell r="R473" t="str">
            <v>BUS/LAX</v>
          </cell>
          <cell r="S473">
            <v>37</v>
          </cell>
          <cell r="T473">
            <v>346</v>
          </cell>
          <cell r="U473">
            <v>415</v>
          </cell>
          <cell r="V473">
            <v>346</v>
          </cell>
          <cell r="W473" t="str">
            <v>SIN/LAX</v>
          </cell>
          <cell r="X473">
            <v>55</v>
          </cell>
          <cell r="Y473">
            <v>358</v>
          </cell>
          <cell r="Z473">
            <v>415</v>
          </cell>
          <cell r="AA473">
            <v>358</v>
          </cell>
          <cell r="AB473" t="str">
            <v>SIN/LAX</v>
          </cell>
          <cell r="AC473">
            <v>55</v>
          </cell>
          <cell r="AD473" t="str">
            <v>Refer to Terms and Surcharges</v>
          </cell>
        </row>
        <row r="474">
          <cell r="B474" t="str">
            <v>San Francisco</v>
          </cell>
          <cell r="C474" t="str">
            <v>USA, California</v>
          </cell>
          <cell r="D474" t="str">
            <v>USD</v>
          </cell>
          <cell r="E474">
            <v>329</v>
          </cell>
          <cell r="F474">
            <v>430</v>
          </cell>
          <cell r="G474">
            <v>329</v>
          </cell>
          <cell r="H474" t="str">
            <v>BUS/LAX</v>
          </cell>
          <cell r="I474">
            <v>38</v>
          </cell>
          <cell r="J474">
            <v>329</v>
          </cell>
          <cell r="K474">
            <v>430</v>
          </cell>
          <cell r="L474">
            <v>329</v>
          </cell>
          <cell r="M474" t="str">
            <v>BUS/LAX</v>
          </cell>
          <cell r="N474">
            <v>41</v>
          </cell>
          <cell r="O474">
            <v>329</v>
          </cell>
          <cell r="P474">
            <v>430</v>
          </cell>
          <cell r="Q474">
            <v>329</v>
          </cell>
          <cell r="R474" t="str">
            <v>BUS/LAX</v>
          </cell>
          <cell r="S474">
            <v>36</v>
          </cell>
          <cell r="T474">
            <v>354</v>
          </cell>
          <cell r="U474">
            <v>445</v>
          </cell>
          <cell r="V474">
            <v>354</v>
          </cell>
          <cell r="W474" t="str">
            <v>SIN/LAX</v>
          </cell>
          <cell r="X474">
            <v>55</v>
          </cell>
          <cell r="Y474">
            <v>358</v>
          </cell>
          <cell r="Z474">
            <v>445</v>
          </cell>
          <cell r="AA474">
            <v>358</v>
          </cell>
          <cell r="AB474" t="str">
            <v>SIN/LAX</v>
          </cell>
          <cell r="AC474">
            <v>55</v>
          </cell>
          <cell r="AD474" t="str">
            <v>Refer to Terms and Surcharges</v>
          </cell>
        </row>
        <row r="475">
          <cell r="B475" t="str">
            <v>Seattle</v>
          </cell>
          <cell r="C475" t="str">
            <v>USA, Washington</v>
          </cell>
          <cell r="D475" t="str">
            <v>USD</v>
          </cell>
          <cell r="E475">
            <v>335</v>
          </cell>
          <cell r="F475">
            <v>695</v>
          </cell>
          <cell r="G475">
            <v>335</v>
          </cell>
          <cell r="H475" t="str">
            <v>BUS/LAX</v>
          </cell>
          <cell r="I475">
            <v>36</v>
          </cell>
          <cell r="J475">
            <v>335</v>
          </cell>
          <cell r="K475">
            <v>695</v>
          </cell>
          <cell r="L475">
            <v>335</v>
          </cell>
          <cell r="M475" t="str">
            <v>BUS/LAX</v>
          </cell>
          <cell r="N475">
            <v>39</v>
          </cell>
          <cell r="O475">
            <v>335</v>
          </cell>
          <cell r="P475">
            <v>695</v>
          </cell>
          <cell r="Q475">
            <v>335</v>
          </cell>
          <cell r="R475" t="str">
            <v>BUS/LAX</v>
          </cell>
          <cell r="S475">
            <v>34</v>
          </cell>
          <cell r="T475">
            <v>426</v>
          </cell>
          <cell r="U475">
            <v>815</v>
          </cell>
          <cell r="V475">
            <v>426</v>
          </cell>
          <cell r="W475" t="str">
            <v>SIN/LAX</v>
          </cell>
          <cell r="X475">
            <v>55</v>
          </cell>
          <cell r="Y475">
            <v>426</v>
          </cell>
          <cell r="Z475">
            <v>665</v>
          </cell>
          <cell r="AA475">
            <v>426</v>
          </cell>
          <cell r="AB475" t="str">
            <v>SIN/LAX</v>
          </cell>
          <cell r="AC475">
            <v>55</v>
          </cell>
          <cell r="AD475" t="str">
            <v>Refer to Terms and Surcharges</v>
          </cell>
        </row>
        <row r="476">
          <cell r="B476" t="str">
            <v>Springfield</v>
          </cell>
          <cell r="C476" t="str">
            <v>USA, Missouri</v>
          </cell>
          <cell r="D476" t="str">
            <v>USD</v>
          </cell>
          <cell r="E476">
            <v>474</v>
          </cell>
          <cell r="F476">
            <v>948</v>
          </cell>
          <cell r="G476">
            <v>474</v>
          </cell>
          <cell r="H476" t="str">
            <v>BUS/LAX</v>
          </cell>
          <cell r="I476">
            <v>45</v>
          </cell>
          <cell r="J476">
            <v>474</v>
          </cell>
          <cell r="K476">
            <v>948</v>
          </cell>
          <cell r="L476">
            <v>474</v>
          </cell>
          <cell r="M476" t="str">
            <v>BUS/LAX</v>
          </cell>
          <cell r="N476">
            <v>45</v>
          </cell>
          <cell r="O476">
            <v>474</v>
          </cell>
          <cell r="P476">
            <v>948</v>
          </cell>
          <cell r="Q476">
            <v>474</v>
          </cell>
          <cell r="R476" t="str">
            <v>BUS/LAX</v>
          </cell>
          <cell r="S476">
            <v>46</v>
          </cell>
          <cell r="T476">
            <v>499</v>
          </cell>
          <cell r="U476">
            <v>710</v>
          </cell>
          <cell r="V476">
            <v>499</v>
          </cell>
          <cell r="W476" t="str">
            <v>SIN/NYC</v>
          </cell>
          <cell r="X476">
            <v>49</v>
          </cell>
          <cell r="Y476">
            <v>499</v>
          </cell>
          <cell r="Z476">
            <v>670</v>
          </cell>
          <cell r="AA476">
            <v>499</v>
          </cell>
          <cell r="AB476" t="str">
            <v>SIN/ NYC</v>
          </cell>
          <cell r="AC476">
            <v>42</v>
          </cell>
          <cell r="AD476" t="str">
            <v>Refer to Terms and Surcharges</v>
          </cell>
        </row>
        <row r="477">
          <cell r="B477" t="str">
            <v xml:space="preserve">St. Louis </v>
          </cell>
          <cell r="C477" t="str">
            <v>USA, Missouri</v>
          </cell>
          <cell r="D477" t="str">
            <v>USD</v>
          </cell>
          <cell r="E477">
            <v>362</v>
          </cell>
          <cell r="F477">
            <v>555</v>
          </cell>
          <cell r="G477">
            <v>362</v>
          </cell>
          <cell r="H477" t="str">
            <v>BUS/LAX</v>
          </cell>
          <cell r="I477">
            <v>44</v>
          </cell>
          <cell r="J477">
            <v>342</v>
          </cell>
          <cell r="K477">
            <v>555</v>
          </cell>
          <cell r="L477">
            <v>362</v>
          </cell>
          <cell r="M477" t="str">
            <v>BUS/LAX</v>
          </cell>
          <cell r="N477">
            <v>47</v>
          </cell>
          <cell r="O477">
            <v>342</v>
          </cell>
          <cell r="P477">
            <v>555</v>
          </cell>
          <cell r="Q477">
            <v>362</v>
          </cell>
          <cell r="R477" t="str">
            <v>BUS/LAX</v>
          </cell>
          <cell r="S477">
            <v>42</v>
          </cell>
          <cell r="T477">
            <v>387</v>
          </cell>
          <cell r="U477">
            <v>690</v>
          </cell>
          <cell r="V477">
            <v>387</v>
          </cell>
          <cell r="W477" t="str">
            <v>SIN/NYC</v>
          </cell>
          <cell r="X477">
            <v>61</v>
          </cell>
          <cell r="Y477">
            <v>387</v>
          </cell>
          <cell r="Z477">
            <v>650</v>
          </cell>
          <cell r="AA477">
            <v>387</v>
          </cell>
          <cell r="AB477" t="str">
            <v>SIN/NYC</v>
          </cell>
          <cell r="AC477">
            <v>61</v>
          </cell>
          <cell r="AD477" t="str">
            <v>Refer to Terms and Surcharges</v>
          </cell>
        </row>
        <row r="478">
          <cell r="B478" t="str">
            <v>Toledo</v>
          </cell>
          <cell r="C478" t="str">
            <v>USA, Ohio</v>
          </cell>
          <cell r="D478" t="str">
            <v>USD</v>
          </cell>
          <cell r="E478">
            <v>421</v>
          </cell>
          <cell r="F478">
            <v>700</v>
          </cell>
          <cell r="G478">
            <v>421</v>
          </cell>
          <cell r="H478" t="str">
            <v>BUS/LAX</v>
          </cell>
          <cell r="I478">
            <v>44</v>
          </cell>
          <cell r="J478">
            <v>421</v>
          </cell>
          <cell r="K478">
            <v>700</v>
          </cell>
          <cell r="L478">
            <v>421</v>
          </cell>
          <cell r="M478" t="str">
            <v>BUS/LAX</v>
          </cell>
          <cell r="N478">
            <v>47</v>
          </cell>
          <cell r="O478">
            <v>421</v>
          </cell>
          <cell r="P478">
            <v>700</v>
          </cell>
          <cell r="Q478">
            <v>421</v>
          </cell>
          <cell r="R478" t="str">
            <v>BUS/LAX</v>
          </cell>
          <cell r="S478">
            <v>42</v>
          </cell>
          <cell r="T478">
            <v>446</v>
          </cell>
          <cell r="U478">
            <v>720</v>
          </cell>
          <cell r="V478">
            <v>446</v>
          </cell>
          <cell r="W478" t="str">
            <v>SIN/NYC</v>
          </cell>
          <cell r="X478">
            <v>55</v>
          </cell>
          <cell r="Y478">
            <v>446</v>
          </cell>
          <cell r="Z478">
            <v>720</v>
          </cell>
          <cell r="AA478">
            <v>446</v>
          </cell>
          <cell r="AB478" t="str">
            <v>SIN/LAX</v>
          </cell>
          <cell r="AC478">
            <v>55</v>
          </cell>
          <cell r="AD478" t="str">
            <v>Refer to Terms and Surcharges</v>
          </cell>
        </row>
        <row r="479">
          <cell r="B479" t="str">
            <v>Tucson</v>
          </cell>
          <cell r="C479" t="str">
            <v>USA, Arizona</v>
          </cell>
          <cell r="D479" t="str">
            <v>USD</v>
          </cell>
          <cell r="E479">
            <v>359</v>
          </cell>
          <cell r="F479">
            <v>600</v>
          </cell>
          <cell r="G479">
            <v>359</v>
          </cell>
          <cell r="H479" t="str">
            <v>BUS/LAX</v>
          </cell>
          <cell r="I479">
            <v>41</v>
          </cell>
          <cell r="J479">
            <v>359</v>
          </cell>
          <cell r="K479">
            <v>600</v>
          </cell>
          <cell r="L479">
            <v>359</v>
          </cell>
          <cell r="M479" t="str">
            <v>BUS/LAX</v>
          </cell>
          <cell r="N479">
            <v>44</v>
          </cell>
          <cell r="O479">
            <v>359</v>
          </cell>
          <cell r="P479">
            <v>600</v>
          </cell>
          <cell r="Q479">
            <v>359</v>
          </cell>
          <cell r="R479" t="str">
            <v>BUS/LAX</v>
          </cell>
          <cell r="S479">
            <v>39</v>
          </cell>
          <cell r="T479">
            <v>384</v>
          </cell>
          <cell r="U479">
            <v>635</v>
          </cell>
          <cell r="V479">
            <v>384</v>
          </cell>
          <cell r="W479" t="str">
            <v>SIN/LAX</v>
          </cell>
          <cell r="X479">
            <v>55</v>
          </cell>
          <cell r="Y479">
            <v>392</v>
          </cell>
          <cell r="Z479">
            <v>634</v>
          </cell>
          <cell r="AA479">
            <v>392</v>
          </cell>
          <cell r="AB479" t="str">
            <v>SIN/LAX</v>
          </cell>
          <cell r="AC479">
            <v>55</v>
          </cell>
          <cell r="AD479" t="str">
            <v>Refer to Terms and Surcharges</v>
          </cell>
        </row>
        <row r="480">
          <cell r="B480" t="str">
            <v>Rochester</v>
          </cell>
          <cell r="C480" t="str">
            <v>USA, New York</v>
          </cell>
          <cell r="D480" t="str">
            <v>USD</v>
          </cell>
          <cell r="E480" t="str">
            <v>ON APP</v>
          </cell>
          <cell r="F480" t="str">
            <v>ON APP</v>
          </cell>
          <cell r="G480" t="str">
            <v>ON APP</v>
          </cell>
          <cell r="H480" t="str">
            <v>ON APP</v>
          </cell>
          <cell r="I480" t="str">
            <v>ON APP</v>
          </cell>
          <cell r="J480" t="str">
            <v>ON APP</v>
          </cell>
          <cell r="K480" t="str">
            <v>ON APP</v>
          </cell>
          <cell r="L480" t="str">
            <v>ON APP</v>
          </cell>
          <cell r="M480" t="str">
            <v>ON APP</v>
          </cell>
          <cell r="N480" t="str">
            <v>ON APP</v>
          </cell>
          <cell r="O480" t="str">
            <v>ON APP</v>
          </cell>
          <cell r="P480" t="str">
            <v>ON APP</v>
          </cell>
          <cell r="Q480" t="str">
            <v>ON APP</v>
          </cell>
          <cell r="R480" t="str">
            <v>ON APP</v>
          </cell>
          <cell r="S480" t="str">
            <v>ON APP</v>
          </cell>
          <cell r="T480" t="str">
            <v>ON APP</v>
          </cell>
          <cell r="U480" t="str">
            <v>ON APP</v>
          </cell>
          <cell r="V480" t="str">
            <v>ON APP</v>
          </cell>
          <cell r="W480" t="str">
            <v>ON APP</v>
          </cell>
          <cell r="X480" t="str">
            <v>ON APP</v>
          </cell>
          <cell r="Y480" t="str">
            <v>ON APP</v>
          </cell>
          <cell r="Z480" t="str">
            <v>ON APP</v>
          </cell>
          <cell r="AA480" t="str">
            <v>ON APP</v>
          </cell>
          <cell r="AB480" t="str">
            <v>ON APP</v>
          </cell>
          <cell r="AC480" t="str">
            <v>ON APP</v>
          </cell>
          <cell r="AD480" t="str">
            <v>Refer to Terms and Surcharges</v>
          </cell>
        </row>
        <row r="481">
          <cell r="B481" t="str">
            <v>Tulsa</v>
          </cell>
          <cell r="C481" t="str">
            <v>USA, Oklahoma</v>
          </cell>
          <cell r="D481" t="str">
            <v>USD</v>
          </cell>
          <cell r="E481">
            <v>392</v>
          </cell>
          <cell r="F481">
            <v>630</v>
          </cell>
          <cell r="G481">
            <v>392</v>
          </cell>
          <cell r="H481" t="str">
            <v>BUS/LAX</v>
          </cell>
          <cell r="I481">
            <v>44</v>
          </cell>
          <cell r="J481">
            <v>392</v>
          </cell>
          <cell r="K481">
            <v>630</v>
          </cell>
          <cell r="L481">
            <v>392</v>
          </cell>
          <cell r="M481" t="str">
            <v>BUS/LAX</v>
          </cell>
          <cell r="N481">
            <v>47</v>
          </cell>
          <cell r="O481">
            <v>392</v>
          </cell>
          <cell r="P481">
            <v>630</v>
          </cell>
          <cell r="Q481">
            <v>392</v>
          </cell>
          <cell r="R481" t="str">
            <v>BUS/LAX</v>
          </cell>
          <cell r="S481">
            <v>42</v>
          </cell>
          <cell r="T481">
            <v>417</v>
          </cell>
          <cell r="U481">
            <v>680</v>
          </cell>
          <cell r="V481">
            <v>417</v>
          </cell>
          <cell r="W481" t="str">
            <v>SIN/LAX</v>
          </cell>
          <cell r="X481">
            <v>55</v>
          </cell>
          <cell r="Y481">
            <v>417</v>
          </cell>
          <cell r="Z481">
            <v>640</v>
          </cell>
          <cell r="AA481">
            <v>417</v>
          </cell>
          <cell r="AB481" t="str">
            <v>SIN/LAX</v>
          </cell>
          <cell r="AC481">
            <v>55</v>
          </cell>
          <cell r="AD481" t="str">
            <v>Refer to Terms and Surcharges</v>
          </cell>
        </row>
        <row r="482">
          <cell r="B482" t="str">
            <v>Wichita</v>
          </cell>
          <cell r="C482" t="str">
            <v>USA, Kansas</v>
          </cell>
          <cell r="D482" t="str">
            <v>USD</v>
          </cell>
          <cell r="E482">
            <v>516</v>
          </cell>
          <cell r="F482">
            <v>1012</v>
          </cell>
          <cell r="G482">
            <v>516</v>
          </cell>
          <cell r="H482" t="str">
            <v>BUS/LAX</v>
          </cell>
          <cell r="I482">
            <v>43</v>
          </cell>
          <cell r="J482">
            <v>516</v>
          </cell>
          <cell r="K482">
            <v>1032</v>
          </cell>
          <cell r="L482">
            <v>516</v>
          </cell>
          <cell r="M482" t="str">
            <v>BUS/LAX</v>
          </cell>
          <cell r="N482">
            <v>46</v>
          </cell>
          <cell r="O482">
            <v>516</v>
          </cell>
          <cell r="P482">
            <v>1032</v>
          </cell>
          <cell r="Q482">
            <v>516</v>
          </cell>
          <cell r="R482" t="str">
            <v>BUS/LAX</v>
          </cell>
          <cell r="S482">
            <v>41</v>
          </cell>
          <cell r="T482">
            <v>541</v>
          </cell>
          <cell r="U482">
            <v>750</v>
          </cell>
          <cell r="V482">
            <v>541</v>
          </cell>
          <cell r="W482" t="str">
            <v>SIN/NYC</v>
          </cell>
          <cell r="X482">
            <v>55</v>
          </cell>
          <cell r="Y482">
            <v>430</v>
          </cell>
          <cell r="Z482">
            <v>650</v>
          </cell>
          <cell r="AA482">
            <v>430</v>
          </cell>
          <cell r="AB482" t="str">
            <v>SIN/ NYC</v>
          </cell>
          <cell r="AC482">
            <v>55</v>
          </cell>
          <cell r="AD482" t="str">
            <v>Refer to Terms and Surcharges</v>
          </cell>
        </row>
        <row r="483">
          <cell r="B483" t="str">
            <v>Atlanta</v>
          </cell>
          <cell r="C483" t="str">
            <v>USA, Georgia</v>
          </cell>
          <cell r="D483" t="str">
            <v>USD</v>
          </cell>
          <cell r="E483">
            <v>350</v>
          </cell>
          <cell r="F483">
            <v>455</v>
          </cell>
          <cell r="G483">
            <v>350</v>
          </cell>
          <cell r="H483" t="str">
            <v>BUS/NYC</v>
          </cell>
          <cell r="I483">
            <v>56</v>
          </cell>
          <cell r="J483">
            <v>350</v>
          </cell>
          <cell r="K483">
            <v>455</v>
          </cell>
          <cell r="L483">
            <v>350</v>
          </cell>
          <cell r="M483" t="str">
            <v>BUS/NYC</v>
          </cell>
          <cell r="N483">
            <v>59</v>
          </cell>
          <cell r="O483">
            <v>350</v>
          </cell>
          <cell r="P483">
            <v>455</v>
          </cell>
          <cell r="Q483">
            <v>350</v>
          </cell>
          <cell r="R483" t="str">
            <v>BUS/NYC</v>
          </cell>
          <cell r="S483">
            <v>54</v>
          </cell>
          <cell r="T483">
            <v>389</v>
          </cell>
          <cell r="U483">
            <v>389</v>
          </cell>
          <cell r="V483">
            <v>389</v>
          </cell>
          <cell r="W483" t="str">
            <v>SIN/NYC</v>
          </cell>
          <cell r="X483">
            <v>64</v>
          </cell>
          <cell r="Y483">
            <v>382</v>
          </cell>
          <cell r="Z483">
            <v>575</v>
          </cell>
          <cell r="AA483">
            <v>382</v>
          </cell>
          <cell r="AB483" t="str">
            <v>SIN/NYC</v>
          </cell>
          <cell r="AC483">
            <v>59</v>
          </cell>
          <cell r="AD483" t="str">
            <v>Refer to Terms and Surcharges</v>
          </cell>
        </row>
        <row r="484">
          <cell r="B484" t="str">
            <v>Baltimore</v>
          </cell>
          <cell r="C484" t="str">
            <v>USA, Maryland</v>
          </cell>
          <cell r="D484" t="str">
            <v>USD</v>
          </cell>
          <cell r="E484">
            <v>341</v>
          </cell>
          <cell r="F484">
            <v>555</v>
          </cell>
          <cell r="G484">
            <v>341</v>
          </cell>
          <cell r="H484" t="str">
            <v>BUS/NYC</v>
          </cell>
          <cell r="I484">
            <v>76</v>
          </cell>
          <cell r="J484">
            <v>341</v>
          </cell>
          <cell r="K484">
            <v>555</v>
          </cell>
          <cell r="L484">
            <v>341</v>
          </cell>
          <cell r="M484" t="str">
            <v>BUS/NYC</v>
          </cell>
          <cell r="N484">
            <v>79</v>
          </cell>
          <cell r="O484">
            <v>341</v>
          </cell>
          <cell r="P484">
            <v>555</v>
          </cell>
          <cell r="Q484">
            <v>341</v>
          </cell>
          <cell r="R484" t="str">
            <v>BUS/NYC</v>
          </cell>
          <cell r="S484">
            <v>74</v>
          </cell>
          <cell r="T484">
            <v>424</v>
          </cell>
          <cell r="U484">
            <v>610</v>
          </cell>
          <cell r="V484">
            <v>424</v>
          </cell>
          <cell r="W484" t="str">
            <v>SIN/NYC</v>
          </cell>
          <cell r="X484">
            <v>61</v>
          </cell>
          <cell r="Y484">
            <v>424</v>
          </cell>
          <cell r="Z484">
            <v>610</v>
          </cell>
          <cell r="AA484">
            <v>424</v>
          </cell>
          <cell r="AB484" t="str">
            <v>SIN/NYC</v>
          </cell>
          <cell r="AC484">
            <v>61</v>
          </cell>
          <cell r="AD484" t="str">
            <v>Refer to Terms and Surcharges</v>
          </cell>
        </row>
        <row r="485">
          <cell r="B485" t="str">
            <v>Birmingham</v>
          </cell>
          <cell r="C485" t="str">
            <v>USA, Alabama</v>
          </cell>
          <cell r="D485" t="str">
            <v>USD</v>
          </cell>
          <cell r="E485">
            <v>380</v>
          </cell>
          <cell r="F485">
            <v>603</v>
          </cell>
          <cell r="G485">
            <v>380</v>
          </cell>
          <cell r="H485" t="str">
            <v>BUS/NYC</v>
          </cell>
          <cell r="I485">
            <v>62</v>
          </cell>
          <cell r="J485">
            <v>380</v>
          </cell>
          <cell r="K485">
            <v>603</v>
          </cell>
          <cell r="L485">
            <v>380</v>
          </cell>
          <cell r="M485" t="str">
            <v>BUS/NYC</v>
          </cell>
          <cell r="N485">
            <v>65</v>
          </cell>
          <cell r="O485">
            <v>380</v>
          </cell>
          <cell r="P485">
            <v>603</v>
          </cell>
          <cell r="Q485">
            <v>380</v>
          </cell>
          <cell r="R485" t="str">
            <v>BUS/NYC</v>
          </cell>
          <cell r="S485">
            <v>60</v>
          </cell>
          <cell r="T485">
            <v>468</v>
          </cell>
          <cell r="U485">
            <v>665</v>
          </cell>
          <cell r="V485">
            <v>468</v>
          </cell>
          <cell r="W485" t="str">
            <v>SIN/NYC</v>
          </cell>
          <cell r="X485">
            <v>61</v>
          </cell>
          <cell r="Y485">
            <v>395</v>
          </cell>
          <cell r="Z485">
            <v>585</v>
          </cell>
          <cell r="AA485">
            <v>395</v>
          </cell>
          <cell r="AB485" t="str">
            <v>SIN/NYC</v>
          </cell>
          <cell r="AC485">
            <v>55</v>
          </cell>
          <cell r="AD485" t="str">
            <v>Refer to Terms and Surcharges</v>
          </cell>
        </row>
        <row r="486">
          <cell r="B486" t="str">
            <v>Boston</v>
          </cell>
          <cell r="C486" t="str">
            <v>USA, Massachusetts</v>
          </cell>
          <cell r="D486" t="str">
            <v>USD</v>
          </cell>
          <cell r="E486">
            <v>341</v>
          </cell>
          <cell r="F486">
            <v>710</v>
          </cell>
          <cell r="G486">
            <v>341</v>
          </cell>
          <cell r="H486" t="str">
            <v>BUS/NYC</v>
          </cell>
          <cell r="I486">
            <v>54</v>
          </cell>
          <cell r="J486">
            <v>341</v>
          </cell>
          <cell r="K486">
            <v>710</v>
          </cell>
          <cell r="L486">
            <v>341</v>
          </cell>
          <cell r="M486" t="str">
            <v>BUS/NYC</v>
          </cell>
          <cell r="N486">
            <v>57</v>
          </cell>
          <cell r="O486">
            <v>341</v>
          </cell>
          <cell r="P486">
            <v>710</v>
          </cell>
          <cell r="Q486">
            <v>341</v>
          </cell>
          <cell r="R486" t="str">
            <v>BUS/NYC</v>
          </cell>
          <cell r="S486">
            <v>52</v>
          </cell>
          <cell r="T486">
            <v>427</v>
          </cell>
          <cell r="U486">
            <v>760</v>
          </cell>
          <cell r="V486">
            <v>427</v>
          </cell>
          <cell r="W486" t="str">
            <v>SIN/NYC</v>
          </cell>
          <cell r="X486">
            <v>61</v>
          </cell>
          <cell r="Y486">
            <v>427</v>
          </cell>
          <cell r="Z486">
            <v>560</v>
          </cell>
          <cell r="AA486">
            <v>427</v>
          </cell>
          <cell r="AB486" t="str">
            <v>SIN/NYC</v>
          </cell>
          <cell r="AC486">
            <v>61</v>
          </cell>
          <cell r="AD486" t="str">
            <v>Refer to Terms and Surcharges</v>
          </cell>
        </row>
        <row r="487">
          <cell r="B487" t="str">
            <v>Charleston</v>
          </cell>
          <cell r="C487" t="str">
            <v>USA, South Carolina</v>
          </cell>
          <cell r="D487" t="str">
            <v>USD</v>
          </cell>
          <cell r="E487">
            <v>362</v>
          </cell>
          <cell r="F487">
            <v>600</v>
          </cell>
          <cell r="G487">
            <v>362</v>
          </cell>
          <cell r="H487" t="str">
            <v>BUS/NYC</v>
          </cell>
          <cell r="I487">
            <v>56</v>
          </cell>
          <cell r="J487">
            <v>362</v>
          </cell>
          <cell r="K487">
            <v>600</v>
          </cell>
          <cell r="L487">
            <v>362</v>
          </cell>
          <cell r="M487" t="str">
            <v>BUS/NYC</v>
          </cell>
          <cell r="N487">
            <v>59</v>
          </cell>
          <cell r="O487">
            <v>362</v>
          </cell>
          <cell r="P487">
            <v>600</v>
          </cell>
          <cell r="Q487">
            <v>362</v>
          </cell>
          <cell r="R487" t="str">
            <v>BUS/NYC</v>
          </cell>
          <cell r="S487">
            <v>54</v>
          </cell>
          <cell r="T487">
            <v>401</v>
          </cell>
          <cell r="U487">
            <v>640</v>
          </cell>
          <cell r="V487">
            <v>401</v>
          </cell>
          <cell r="W487" t="str">
            <v>SIN/NYC</v>
          </cell>
          <cell r="X487">
            <v>61</v>
          </cell>
          <cell r="Y487">
            <v>401</v>
          </cell>
          <cell r="Z487">
            <v>640</v>
          </cell>
          <cell r="AA487">
            <v>401</v>
          </cell>
          <cell r="AB487" t="str">
            <v>SIN/NYC</v>
          </cell>
          <cell r="AC487">
            <v>61</v>
          </cell>
          <cell r="AD487" t="str">
            <v>Refer to Terms and Surcharges</v>
          </cell>
        </row>
        <row r="488">
          <cell r="B488" t="str">
            <v>Chattanooga</v>
          </cell>
          <cell r="C488" t="str">
            <v>USA, Tennessee</v>
          </cell>
          <cell r="D488" t="str">
            <v>USD</v>
          </cell>
          <cell r="E488">
            <v>381</v>
          </cell>
          <cell r="F488">
            <v>750</v>
          </cell>
          <cell r="G488">
            <v>381</v>
          </cell>
          <cell r="H488" t="str">
            <v>BUS/NYC</v>
          </cell>
          <cell r="I488">
            <v>57</v>
          </cell>
          <cell r="J488">
            <v>381</v>
          </cell>
          <cell r="K488">
            <v>750</v>
          </cell>
          <cell r="L488">
            <v>381</v>
          </cell>
          <cell r="M488" t="str">
            <v>BUS/NYC</v>
          </cell>
          <cell r="N488">
            <v>60</v>
          </cell>
          <cell r="O488">
            <v>381</v>
          </cell>
          <cell r="P488">
            <v>750</v>
          </cell>
          <cell r="Q488">
            <v>381</v>
          </cell>
          <cell r="R488" t="str">
            <v>BUS/NYC</v>
          </cell>
          <cell r="S488">
            <v>55</v>
          </cell>
          <cell r="T488">
            <v>469</v>
          </cell>
          <cell r="U488">
            <v>710</v>
          </cell>
          <cell r="V488">
            <v>469</v>
          </cell>
          <cell r="W488" t="str">
            <v>SIN/NYC</v>
          </cell>
          <cell r="X488">
            <v>61</v>
          </cell>
          <cell r="Y488">
            <v>469</v>
          </cell>
          <cell r="Z488">
            <v>630</v>
          </cell>
          <cell r="AA488">
            <v>469</v>
          </cell>
          <cell r="AB488" t="str">
            <v>SIN/NYC</v>
          </cell>
          <cell r="AC488">
            <v>61</v>
          </cell>
          <cell r="AD488" t="str">
            <v>Refer to Terms and Surcharges</v>
          </cell>
        </row>
        <row r="489">
          <cell r="B489" t="str">
            <v>Chicago</v>
          </cell>
          <cell r="C489" t="str">
            <v>USA, Illinois</v>
          </cell>
          <cell r="D489" t="str">
            <v>USD</v>
          </cell>
          <cell r="E489">
            <v>352</v>
          </cell>
          <cell r="F489">
            <v>556</v>
          </cell>
          <cell r="G489">
            <v>352</v>
          </cell>
          <cell r="H489" t="str">
            <v>BUS/NYC</v>
          </cell>
          <cell r="I489">
            <v>42</v>
          </cell>
          <cell r="J489">
            <v>352</v>
          </cell>
          <cell r="K489">
            <v>556</v>
          </cell>
          <cell r="L489">
            <v>352</v>
          </cell>
          <cell r="M489" t="str">
            <v>BUS/NYC</v>
          </cell>
          <cell r="N489">
            <v>45</v>
          </cell>
          <cell r="O489">
            <v>352</v>
          </cell>
          <cell r="P489">
            <v>556</v>
          </cell>
          <cell r="Q489">
            <v>352</v>
          </cell>
          <cell r="R489" t="str">
            <v>BUS/NYC</v>
          </cell>
          <cell r="S489">
            <v>40</v>
          </cell>
          <cell r="T489">
            <v>393</v>
          </cell>
          <cell r="U489">
            <v>595</v>
          </cell>
          <cell r="V489">
            <v>393</v>
          </cell>
          <cell r="W489" t="str">
            <v>SIN/NYC</v>
          </cell>
          <cell r="X489">
            <v>64</v>
          </cell>
          <cell r="Y489">
            <v>393</v>
          </cell>
          <cell r="Z489">
            <v>595</v>
          </cell>
          <cell r="AA489">
            <v>393</v>
          </cell>
          <cell r="AB489" t="str">
            <v>SIN/NYC</v>
          </cell>
          <cell r="AC489">
            <v>64</v>
          </cell>
          <cell r="AD489" t="str">
            <v>Refer to Terms and Surcharges</v>
          </cell>
        </row>
        <row r="490">
          <cell r="B490" t="str">
            <v>Cincinnati</v>
          </cell>
          <cell r="C490" t="str">
            <v>USA, Ohio</v>
          </cell>
          <cell r="D490" t="str">
            <v>USD</v>
          </cell>
          <cell r="E490">
            <v>360</v>
          </cell>
          <cell r="F490">
            <v>600</v>
          </cell>
          <cell r="G490">
            <v>360</v>
          </cell>
          <cell r="H490" t="str">
            <v>BUS/NYC</v>
          </cell>
          <cell r="I490">
            <v>56</v>
          </cell>
          <cell r="J490">
            <v>360</v>
          </cell>
          <cell r="K490">
            <v>600</v>
          </cell>
          <cell r="L490">
            <v>360</v>
          </cell>
          <cell r="M490" t="str">
            <v>BUS/NYC</v>
          </cell>
          <cell r="N490">
            <v>59</v>
          </cell>
          <cell r="O490">
            <v>360</v>
          </cell>
          <cell r="P490">
            <v>600</v>
          </cell>
          <cell r="Q490">
            <v>360</v>
          </cell>
          <cell r="R490" t="str">
            <v>BUS/NYC</v>
          </cell>
          <cell r="S490">
            <v>54</v>
          </cell>
          <cell r="T490">
            <v>433</v>
          </cell>
          <cell r="U490">
            <v>730</v>
          </cell>
          <cell r="V490">
            <v>433</v>
          </cell>
          <cell r="W490" t="str">
            <v>SIN/NYC</v>
          </cell>
          <cell r="X490">
            <v>61</v>
          </cell>
          <cell r="Y490">
            <v>433</v>
          </cell>
          <cell r="Z490">
            <v>610</v>
          </cell>
          <cell r="AA490">
            <v>433</v>
          </cell>
          <cell r="AB490" t="str">
            <v>SIN/NYC</v>
          </cell>
          <cell r="AC490">
            <v>61</v>
          </cell>
          <cell r="AD490" t="str">
            <v>Refer to Terms and Surcharges</v>
          </cell>
        </row>
        <row r="491">
          <cell r="B491" t="str">
            <v xml:space="preserve">Cleveland </v>
          </cell>
          <cell r="C491" t="str">
            <v>USA, Ohio</v>
          </cell>
          <cell r="D491" t="str">
            <v>USD</v>
          </cell>
          <cell r="E491">
            <v>353</v>
          </cell>
          <cell r="F491">
            <v>640</v>
          </cell>
          <cell r="G491">
            <v>353</v>
          </cell>
          <cell r="H491" t="str">
            <v>BUS/NYC</v>
          </cell>
          <cell r="I491">
            <v>56</v>
          </cell>
          <cell r="J491">
            <v>353</v>
          </cell>
          <cell r="K491">
            <v>640</v>
          </cell>
          <cell r="L491">
            <v>353</v>
          </cell>
          <cell r="M491" t="str">
            <v>BUS/NYC</v>
          </cell>
          <cell r="N491">
            <v>59</v>
          </cell>
          <cell r="O491">
            <v>353</v>
          </cell>
          <cell r="P491">
            <v>640</v>
          </cell>
          <cell r="Q491">
            <v>353</v>
          </cell>
          <cell r="R491" t="str">
            <v>BUS/NYC</v>
          </cell>
          <cell r="S491">
            <v>54</v>
          </cell>
          <cell r="T491">
            <v>415</v>
          </cell>
          <cell r="U491">
            <v>650</v>
          </cell>
          <cell r="V491">
            <v>415</v>
          </cell>
          <cell r="W491" t="str">
            <v>SIN/NYC</v>
          </cell>
          <cell r="X491">
            <v>61</v>
          </cell>
          <cell r="Y491">
            <v>415</v>
          </cell>
          <cell r="Z491">
            <v>590</v>
          </cell>
          <cell r="AA491">
            <v>415</v>
          </cell>
          <cell r="AB491" t="str">
            <v>SIN/NYC</v>
          </cell>
          <cell r="AC491">
            <v>61</v>
          </cell>
          <cell r="AD491" t="str">
            <v>Refer to Terms and Surcharges</v>
          </cell>
        </row>
        <row r="492">
          <cell r="B492" t="str">
            <v>Columbus</v>
          </cell>
          <cell r="C492" t="str">
            <v>USA, Ohio</v>
          </cell>
          <cell r="D492" t="str">
            <v>USD</v>
          </cell>
          <cell r="E492">
            <v>348</v>
          </cell>
          <cell r="F492">
            <v>590</v>
          </cell>
          <cell r="G492">
            <v>348</v>
          </cell>
          <cell r="H492" t="str">
            <v>BUS/NYC</v>
          </cell>
          <cell r="I492">
            <v>56</v>
          </cell>
          <cell r="J492">
            <v>348</v>
          </cell>
          <cell r="K492">
            <v>590</v>
          </cell>
          <cell r="L492">
            <v>348</v>
          </cell>
          <cell r="M492" t="str">
            <v>BUS/NYC</v>
          </cell>
          <cell r="N492">
            <v>59</v>
          </cell>
          <cell r="O492">
            <v>348</v>
          </cell>
          <cell r="P492">
            <v>590</v>
          </cell>
          <cell r="Q492">
            <v>348</v>
          </cell>
          <cell r="R492" t="str">
            <v>BUS/NYC</v>
          </cell>
          <cell r="S492">
            <v>54</v>
          </cell>
          <cell r="T492">
            <v>389</v>
          </cell>
          <cell r="U492">
            <v>625</v>
          </cell>
          <cell r="V492">
            <v>389</v>
          </cell>
          <cell r="W492" t="str">
            <v>SIN/NYC</v>
          </cell>
          <cell r="X492">
            <v>61</v>
          </cell>
          <cell r="Y492">
            <v>389</v>
          </cell>
          <cell r="Z492">
            <v>620</v>
          </cell>
          <cell r="AA492">
            <v>389</v>
          </cell>
          <cell r="AB492" t="str">
            <v>SIN/NYC</v>
          </cell>
          <cell r="AC492">
            <v>61</v>
          </cell>
          <cell r="AD492" t="str">
            <v>Refer to Terms and Surcharges</v>
          </cell>
        </row>
        <row r="493">
          <cell r="B493" t="str">
            <v>Dayton</v>
          </cell>
          <cell r="C493" t="str">
            <v>USA, Ohio</v>
          </cell>
          <cell r="D493" t="str">
            <v>USD</v>
          </cell>
          <cell r="E493">
            <v>406</v>
          </cell>
          <cell r="F493">
            <v>670</v>
          </cell>
          <cell r="G493">
            <v>406</v>
          </cell>
          <cell r="H493" t="str">
            <v>BUS/LAX</v>
          </cell>
          <cell r="I493">
            <v>45</v>
          </cell>
          <cell r="J493">
            <v>406</v>
          </cell>
          <cell r="K493">
            <v>670</v>
          </cell>
          <cell r="L493">
            <v>406</v>
          </cell>
          <cell r="M493" t="str">
            <v>BUS/LAX</v>
          </cell>
          <cell r="N493">
            <v>48</v>
          </cell>
          <cell r="O493">
            <v>406</v>
          </cell>
          <cell r="P493">
            <v>670</v>
          </cell>
          <cell r="Q493">
            <v>406</v>
          </cell>
          <cell r="R493" t="str">
            <v>BUS/LAX</v>
          </cell>
          <cell r="S493">
            <v>43</v>
          </cell>
          <cell r="T493">
            <v>441</v>
          </cell>
          <cell r="U493">
            <v>740</v>
          </cell>
          <cell r="V493">
            <v>441</v>
          </cell>
          <cell r="W493" t="str">
            <v>SIN/NYC</v>
          </cell>
          <cell r="X493">
            <v>61</v>
          </cell>
          <cell r="Y493">
            <v>441</v>
          </cell>
          <cell r="Z493">
            <v>740</v>
          </cell>
          <cell r="AA493">
            <v>441</v>
          </cell>
          <cell r="AB493" t="str">
            <v>SIN/NYC</v>
          </cell>
          <cell r="AC493">
            <v>61</v>
          </cell>
          <cell r="AD493" t="str">
            <v>Refer to Terms and Surcharges</v>
          </cell>
        </row>
        <row r="494">
          <cell r="B494" t="str">
            <v>Detroit</v>
          </cell>
          <cell r="C494" t="str">
            <v>USA, Michigan</v>
          </cell>
          <cell r="D494" t="str">
            <v>USD</v>
          </cell>
          <cell r="E494">
            <v>367</v>
          </cell>
          <cell r="F494">
            <v>670</v>
          </cell>
          <cell r="G494">
            <v>367</v>
          </cell>
          <cell r="H494" t="str">
            <v>BUS/NYC</v>
          </cell>
          <cell r="I494">
            <v>43</v>
          </cell>
          <cell r="J494">
            <v>367</v>
          </cell>
          <cell r="K494">
            <v>670</v>
          </cell>
          <cell r="L494">
            <v>367</v>
          </cell>
          <cell r="M494" t="str">
            <v>BUS/NYC</v>
          </cell>
          <cell r="N494">
            <v>46</v>
          </cell>
          <cell r="O494">
            <v>367</v>
          </cell>
          <cell r="P494">
            <v>670</v>
          </cell>
          <cell r="Q494">
            <v>391</v>
          </cell>
          <cell r="R494" t="str">
            <v>BUS/NYC</v>
          </cell>
          <cell r="S494">
            <v>41</v>
          </cell>
          <cell r="T494">
            <v>426</v>
          </cell>
          <cell r="U494">
            <v>620</v>
          </cell>
          <cell r="V494">
            <v>426</v>
          </cell>
          <cell r="W494" t="str">
            <v>SIN/NYC</v>
          </cell>
          <cell r="X494">
            <v>61</v>
          </cell>
          <cell r="Y494">
            <v>426</v>
          </cell>
          <cell r="Z494">
            <v>585</v>
          </cell>
          <cell r="AA494">
            <v>426</v>
          </cell>
          <cell r="AB494" t="str">
            <v>SIN/NYC</v>
          </cell>
          <cell r="AC494">
            <v>61</v>
          </cell>
          <cell r="AD494" t="str">
            <v>Refer to Terms and Surcharges</v>
          </cell>
        </row>
        <row r="495">
          <cell r="B495" t="str">
            <v>Greensboro</v>
          </cell>
          <cell r="C495" t="str">
            <v>USA, North Carolina</v>
          </cell>
          <cell r="D495" t="str">
            <v>USD</v>
          </cell>
          <cell r="E495">
            <v>375</v>
          </cell>
          <cell r="F495">
            <v>785</v>
          </cell>
          <cell r="G495">
            <v>375</v>
          </cell>
          <cell r="H495" t="str">
            <v>BUS/NYC</v>
          </cell>
          <cell r="I495">
            <v>57</v>
          </cell>
          <cell r="J495">
            <v>375</v>
          </cell>
          <cell r="K495">
            <v>785</v>
          </cell>
          <cell r="L495">
            <v>375</v>
          </cell>
          <cell r="M495" t="str">
            <v>BUS/NYC</v>
          </cell>
          <cell r="N495">
            <v>60</v>
          </cell>
          <cell r="O495">
            <v>375</v>
          </cell>
          <cell r="P495">
            <v>785</v>
          </cell>
          <cell r="Q495">
            <v>375</v>
          </cell>
          <cell r="R495" t="str">
            <v>BUS/NYC</v>
          </cell>
          <cell r="S495">
            <v>55</v>
          </cell>
          <cell r="T495">
            <v>473</v>
          </cell>
          <cell r="U495">
            <v>780</v>
          </cell>
          <cell r="V495">
            <v>473</v>
          </cell>
          <cell r="W495" t="str">
            <v>SIN/NYC</v>
          </cell>
          <cell r="X495">
            <v>61</v>
          </cell>
          <cell r="Y495">
            <v>473</v>
          </cell>
          <cell r="Z495">
            <v>640</v>
          </cell>
          <cell r="AA495">
            <v>473</v>
          </cell>
          <cell r="AB495" t="str">
            <v>SIN/NYC</v>
          </cell>
          <cell r="AC495">
            <v>61</v>
          </cell>
          <cell r="AD495" t="str">
            <v>Refer to Terms and Surcharges</v>
          </cell>
        </row>
        <row r="496">
          <cell r="B496" t="str">
            <v>Greenville</v>
          </cell>
          <cell r="C496" t="str">
            <v>USA, South Carolina</v>
          </cell>
          <cell r="D496" t="str">
            <v>USD</v>
          </cell>
          <cell r="E496">
            <v>382</v>
          </cell>
          <cell r="F496">
            <v>710</v>
          </cell>
          <cell r="G496">
            <v>382</v>
          </cell>
          <cell r="H496" t="str">
            <v>BUS/NYC</v>
          </cell>
          <cell r="I496">
            <v>57</v>
          </cell>
          <cell r="J496">
            <v>382</v>
          </cell>
          <cell r="K496">
            <v>710</v>
          </cell>
          <cell r="L496">
            <v>382</v>
          </cell>
          <cell r="M496" t="str">
            <v>BUS/NYC</v>
          </cell>
          <cell r="N496">
            <v>60</v>
          </cell>
          <cell r="O496">
            <v>382</v>
          </cell>
          <cell r="P496">
            <v>710</v>
          </cell>
          <cell r="Q496">
            <v>382</v>
          </cell>
          <cell r="R496" t="str">
            <v>BUS/NYC</v>
          </cell>
          <cell r="S496">
            <v>55</v>
          </cell>
          <cell r="T496">
            <v>473</v>
          </cell>
          <cell r="U496">
            <v>770</v>
          </cell>
          <cell r="V496">
            <v>473</v>
          </cell>
          <cell r="W496" t="str">
            <v>SIN/NYC</v>
          </cell>
          <cell r="X496">
            <v>61</v>
          </cell>
          <cell r="Y496">
            <v>473</v>
          </cell>
          <cell r="Z496">
            <v>650</v>
          </cell>
          <cell r="AA496">
            <v>473</v>
          </cell>
          <cell r="AB496" t="str">
            <v>SIN/NYC</v>
          </cell>
          <cell r="AC496">
            <v>61</v>
          </cell>
          <cell r="AD496" t="str">
            <v>Refer to Terms and Surcharges</v>
          </cell>
        </row>
        <row r="497">
          <cell r="B497" t="str">
            <v xml:space="preserve">Huntsville </v>
          </cell>
          <cell r="C497" t="str">
            <v>USA, Alabama</v>
          </cell>
          <cell r="D497" t="str">
            <v>USD</v>
          </cell>
          <cell r="E497">
            <v>345</v>
          </cell>
          <cell r="F497">
            <v>510</v>
          </cell>
          <cell r="G497">
            <v>345</v>
          </cell>
          <cell r="H497" t="str">
            <v>BUS/NYC</v>
          </cell>
          <cell r="I497">
            <v>61</v>
          </cell>
          <cell r="J497">
            <v>345</v>
          </cell>
          <cell r="K497">
            <v>510</v>
          </cell>
          <cell r="L497">
            <v>345</v>
          </cell>
          <cell r="M497" t="str">
            <v>BUS/NYC</v>
          </cell>
          <cell r="N497">
            <v>64</v>
          </cell>
          <cell r="O497">
            <v>345</v>
          </cell>
          <cell r="P497">
            <v>510</v>
          </cell>
          <cell r="Q497">
            <v>345</v>
          </cell>
          <cell r="R497" t="str">
            <v>BUS/NYC</v>
          </cell>
          <cell r="S497">
            <v>59</v>
          </cell>
          <cell r="T497">
            <v>416</v>
          </cell>
          <cell r="U497">
            <v>590</v>
          </cell>
          <cell r="V497">
            <v>416</v>
          </cell>
          <cell r="W497" t="str">
            <v>SIN/NYC</v>
          </cell>
          <cell r="X497">
            <v>61</v>
          </cell>
          <cell r="Y497">
            <v>416</v>
          </cell>
          <cell r="Z497">
            <v>590</v>
          </cell>
          <cell r="AA497">
            <v>416</v>
          </cell>
          <cell r="AB497" t="str">
            <v>SIN/NYC</v>
          </cell>
          <cell r="AC497">
            <v>55</v>
          </cell>
          <cell r="AD497" t="str">
            <v>Refer to Terms and Surcharges</v>
          </cell>
        </row>
        <row r="498">
          <cell r="B498" t="str">
            <v xml:space="preserve">Jacksonville </v>
          </cell>
          <cell r="C498" t="str">
            <v>USA, Florida</v>
          </cell>
          <cell r="D498" t="str">
            <v>USD</v>
          </cell>
          <cell r="E498">
            <v>473</v>
          </cell>
          <cell r="F498">
            <v>593</v>
          </cell>
          <cell r="G498">
            <v>473</v>
          </cell>
          <cell r="H498" t="str">
            <v>BUS/NYC</v>
          </cell>
          <cell r="I498">
            <v>57</v>
          </cell>
          <cell r="J498">
            <v>473</v>
          </cell>
          <cell r="K498">
            <v>593</v>
          </cell>
          <cell r="L498">
            <v>473</v>
          </cell>
          <cell r="M498" t="str">
            <v>BUS/NYC</v>
          </cell>
          <cell r="N498">
            <v>60</v>
          </cell>
          <cell r="O498">
            <v>473</v>
          </cell>
          <cell r="P498">
            <v>593</v>
          </cell>
          <cell r="Q498">
            <v>473</v>
          </cell>
          <cell r="R498" t="str">
            <v>BUS/NYC</v>
          </cell>
          <cell r="S498">
            <v>55</v>
          </cell>
          <cell r="T498">
            <v>508</v>
          </cell>
          <cell r="U498">
            <v>795</v>
          </cell>
          <cell r="V498">
            <v>508</v>
          </cell>
          <cell r="W498" t="str">
            <v>SIN/NYC</v>
          </cell>
          <cell r="X498">
            <v>61</v>
          </cell>
          <cell r="Y498">
            <v>401</v>
          </cell>
          <cell r="Z498">
            <v>595</v>
          </cell>
          <cell r="AA498">
            <v>401</v>
          </cell>
          <cell r="AB498" t="str">
            <v>SIN/NYC</v>
          </cell>
          <cell r="AC498">
            <v>61</v>
          </cell>
          <cell r="AD498" t="str">
            <v>Refer to Terms and Surcharges</v>
          </cell>
        </row>
        <row r="499">
          <cell r="B499" t="str">
            <v>Kansas City</v>
          </cell>
          <cell r="C499" t="str">
            <v>USA, Missouri</v>
          </cell>
          <cell r="D499" t="str">
            <v>USD</v>
          </cell>
          <cell r="E499">
            <v>353</v>
          </cell>
          <cell r="F499">
            <v>590</v>
          </cell>
          <cell r="G499">
            <v>353</v>
          </cell>
          <cell r="H499" t="str">
            <v>BUS/NYC</v>
          </cell>
          <cell r="I499">
            <v>45</v>
          </cell>
          <cell r="J499">
            <v>353</v>
          </cell>
          <cell r="K499">
            <v>590</v>
          </cell>
          <cell r="L499">
            <v>353</v>
          </cell>
          <cell r="M499" t="str">
            <v>BUS/NYC</v>
          </cell>
          <cell r="N499">
            <v>48</v>
          </cell>
          <cell r="O499">
            <v>353</v>
          </cell>
          <cell r="P499">
            <v>590</v>
          </cell>
          <cell r="Q499">
            <v>353</v>
          </cell>
          <cell r="R499" t="str">
            <v>BUS/NYC</v>
          </cell>
          <cell r="S499">
            <v>43</v>
          </cell>
          <cell r="T499">
            <v>388</v>
          </cell>
          <cell r="U499">
            <v>630</v>
          </cell>
          <cell r="V499">
            <v>388</v>
          </cell>
          <cell r="W499" t="str">
            <v>SIN/NYC</v>
          </cell>
          <cell r="X499">
            <v>61</v>
          </cell>
          <cell r="Y499">
            <v>388</v>
          </cell>
          <cell r="Z499">
            <v>630</v>
          </cell>
          <cell r="AA499">
            <v>388</v>
          </cell>
          <cell r="AB499" t="str">
            <v>SIN/NYC</v>
          </cell>
          <cell r="AC499">
            <v>61</v>
          </cell>
          <cell r="AD499" t="str">
            <v>Refer to Terms and Surcharges</v>
          </cell>
        </row>
        <row r="500">
          <cell r="B500" t="str">
            <v>Miami</v>
          </cell>
          <cell r="C500" t="str">
            <v>USA, Florida</v>
          </cell>
          <cell r="D500" t="str">
            <v>USD</v>
          </cell>
          <cell r="E500">
            <v>366</v>
          </cell>
          <cell r="F500">
            <v>640</v>
          </cell>
          <cell r="G500">
            <v>366</v>
          </cell>
          <cell r="H500" t="str">
            <v>BUS/NYC</v>
          </cell>
          <cell r="I500">
            <v>48</v>
          </cell>
          <cell r="J500">
            <v>336</v>
          </cell>
          <cell r="K500">
            <v>640</v>
          </cell>
          <cell r="L500">
            <v>366</v>
          </cell>
          <cell r="M500" t="str">
            <v>BUS/NYC</v>
          </cell>
          <cell r="N500">
            <v>51</v>
          </cell>
          <cell r="O500">
            <v>336</v>
          </cell>
          <cell r="P500">
            <v>640</v>
          </cell>
          <cell r="Q500">
            <v>336</v>
          </cell>
          <cell r="R500" t="str">
            <v>BUS/NYC</v>
          </cell>
          <cell r="S500">
            <v>46</v>
          </cell>
          <cell r="T500">
            <v>436</v>
          </cell>
          <cell r="U500">
            <v>715</v>
          </cell>
          <cell r="V500">
            <v>436</v>
          </cell>
          <cell r="W500" t="str">
            <v>SIN/NYC</v>
          </cell>
          <cell r="X500">
            <v>61</v>
          </cell>
          <cell r="Y500">
            <v>399</v>
          </cell>
          <cell r="Z500">
            <v>635</v>
          </cell>
          <cell r="AA500">
            <v>399</v>
          </cell>
          <cell r="AB500" t="str">
            <v>SIN/NYC</v>
          </cell>
          <cell r="AC500">
            <v>61</v>
          </cell>
          <cell r="AD500" t="str">
            <v>Refer to Terms and Surcharges</v>
          </cell>
        </row>
        <row r="501">
          <cell r="B501" t="str">
            <v>Mobile</v>
          </cell>
          <cell r="C501" t="str">
            <v>USA, Alabama</v>
          </cell>
          <cell r="D501" t="str">
            <v>USD</v>
          </cell>
          <cell r="E501">
            <v>379</v>
          </cell>
          <cell r="F501">
            <v>720</v>
          </cell>
          <cell r="G501">
            <v>379</v>
          </cell>
          <cell r="H501" t="str">
            <v>BUS/NYC</v>
          </cell>
          <cell r="I501">
            <v>57</v>
          </cell>
          <cell r="J501">
            <v>379</v>
          </cell>
          <cell r="K501">
            <v>720</v>
          </cell>
          <cell r="L501">
            <v>379</v>
          </cell>
          <cell r="M501" t="str">
            <v>BUS/NYC</v>
          </cell>
          <cell r="N501">
            <v>60</v>
          </cell>
          <cell r="O501">
            <v>379</v>
          </cell>
          <cell r="P501">
            <v>720</v>
          </cell>
          <cell r="Q501">
            <v>379</v>
          </cell>
          <cell r="R501" t="str">
            <v>BUS/NYC</v>
          </cell>
          <cell r="S501">
            <v>55</v>
          </cell>
          <cell r="T501">
            <v>502</v>
          </cell>
          <cell r="U501">
            <v>780</v>
          </cell>
          <cell r="V501">
            <v>502</v>
          </cell>
          <cell r="W501" t="str">
            <v>SIN/NYC</v>
          </cell>
          <cell r="X501">
            <v>61</v>
          </cell>
          <cell r="Y501">
            <v>410</v>
          </cell>
          <cell r="Z501">
            <v>580</v>
          </cell>
          <cell r="AA501">
            <v>410</v>
          </cell>
          <cell r="AB501" t="str">
            <v>SIN/NYC</v>
          </cell>
          <cell r="AC501">
            <v>55</v>
          </cell>
          <cell r="AD501" t="str">
            <v>Refer to Terms and Surcharges</v>
          </cell>
        </row>
        <row r="502">
          <cell r="B502" t="str">
            <v>Nashville</v>
          </cell>
          <cell r="C502" t="str">
            <v>USA, Tennessee</v>
          </cell>
          <cell r="D502" t="str">
            <v>USD</v>
          </cell>
          <cell r="E502">
            <v>365</v>
          </cell>
          <cell r="F502">
            <v>560</v>
          </cell>
          <cell r="G502">
            <v>365</v>
          </cell>
          <cell r="H502" t="str">
            <v>BUS/NYC</v>
          </cell>
          <cell r="I502">
            <v>56</v>
          </cell>
          <cell r="J502">
            <v>365</v>
          </cell>
          <cell r="K502">
            <v>560</v>
          </cell>
          <cell r="L502">
            <v>365</v>
          </cell>
          <cell r="M502" t="str">
            <v>SIN/NYC</v>
          </cell>
          <cell r="N502">
            <v>59</v>
          </cell>
          <cell r="O502">
            <v>365</v>
          </cell>
          <cell r="P502">
            <v>560</v>
          </cell>
          <cell r="Q502">
            <v>365</v>
          </cell>
          <cell r="R502" t="str">
            <v>SIN/NYC</v>
          </cell>
          <cell r="S502">
            <v>54</v>
          </cell>
          <cell r="T502">
            <v>424</v>
          </cell>
          <cell r="U502">
            <v>580</v>
          </cell>
          <cell r="V502">
            <v>424</v>
          </cell>
          <cell r="W502" t="str">
            <v>SIN/NYC</v>
          </cell>
          <cell r="X502">
            <v>61</v>
          </cell>
          <cell r="Y502">
            <v>424</v>
          </cell>
          <cell r="Z502">
            <v>560</v>
          </cell>
          <cell r="AA502">
            <v>424</v>
          </cell>
          <cell r="AB502" t="str">
            <v>SIN/NYC</v>
          </cell>
          <cell r="AC502">
            <v>61</v>
          </cell>
          <cell r="AD502" t="str">
            <v>Refer to Terms and Surcharges</v>
          </cell>
        </row>
        <row r="503">
          <cell r="B503" t="str">
            <v>New Orleans</v>
          </cell>
          <cell r="C503" t="str">
            <v>USA, Louisiana</v>
          </cell>
          <cell r="D503" t="str">
            <v>USD</v>
          </cell>
          <cell r="E503">
            <v>376</v>
          </cell>
          <cell r="F503">
            <v>745</v>
          </cell>
          <cell r="G503">
            <v>376</v>
          </cell>
          <cell r="H503" t="str">
            <v>BUS/NYC</v>
          </cell>
          <cell r="I503">
            <v>47</v>
          </cell>
          <cell r="J503">
            <v>376</v>
          </cell>
          <cell r="K503">
            <v>745</v>
          </cell>
          <cell r="L503">
            <v>376</v>
          </cell>
          <cell r="M503" t="str">
            <v>BUS/NYC</v>
          </cell>
          <cell r="N503">
            <v>50</v>
          </cell>
          <cell r="O503">
            <v>376</v>
          </cell>
          <cell r="P503">
            <v>745</v>
          </cell>
          <cell r="Q503">
            <v>376</v>
          </cell>
          <cell r="R503" t="str">
            <v>BUS/NYC</v>
          </cell>
          <cell r="S503">
            <v>45</v>
          </cell>
          <cell r="T503">
            <v>437</v>
          </cell>
          <cell r="U503">
            <v>650</v>
          </cell>
          <cell r="V503">
            <v>437</v>
          </cell>
          <cell r="W503" t="str">
            <v>SIN/NYC</v>
          </cell>
          <cell r="X503">
            <v>61</v>
          </cell>
          <cell r="Y503">
            <v>437</v>
          </cell>
          <cell r="Z503">
            <v>610</v>
          </cell>
          <cell r="AA503">
            <v>437</v>
          </cell>
          <cell r="AB503" t="str">
            <v>SIN/NYC</v>
          </cell>
          <cell r="AC503">
            <v>61</v>
          </cell>
          <cell r="AD503" t="str">
            <v>Refer to Terms and Surcharges</v>
          </cell>
        </row>
        <row r="504">
          <cell r="B504" t="str">
            <v>Norfolk</v>
          </cell>
          <cell r="C504" t="str">
            <v>USA, Virginia</v>
          </cell>
          <cell r="D504" t="str">
            <v>USD</v>
          </cell>
          <cell r="E504">
            <v>346</v>
          </cell>
          <cell r="F504">
            <v>685</v>
          </cell>
          <cell r="G504">
            <v>346</v>
          </cell>
          <cell r="H504" t="str">
            <v>BUS/NYC</v>
          </cell>
          <cell r="I504">
            <v>52</v>
          </cell>
          <cell r="J504">
            <v>346</v>
          </cell>
          <cell r="K504">
            <v>685</v>
          </cell>
          <cell r="L504">
            <v>346</v>
          </cell>
          <cell r="M504" t="str">
            <v>BUS/NYC</v>
          </cell>
          <cell r="N504">
            <v>55</v>
          </cell>
          <cell r="O504">
            <v>346</v>
          </cell>
          <cell r="P504">
            <v>685</v>
          </cell>
          <cell r="Q504">
            <v>346</v>
          </cell>
          <cell r="R504" t="str">
            <v>BUS/NYC</v>
          </cell>
          <cell r="S504">
            <v>50</v>
          </cell>
          <cell r="T504">
            <v>391</v>
          </cell>
          <cell r="U504">
            <v>675</v>
          </cell>
          <cell r="V504">
            <v>391</v>
          </cell>
          <cell r="W504" t="str">
            <v>SIN/NYC</v>
          </cell>
          <cell r="X504">
            <v>61</v>
          </cell>
          <cell r="Y504">
            <v>391</v>
          </cell>
          <cell r="Z504">
            <v>635</v>
          </cell>
          <cell r="AA504">
            <v>391</v>
          </cell>
          <cell r="AB504" t="str">
            <v>SIN/NYC</v>
          </cell>
          <cell r="AC504">
            <v>61</v>
          </cell>
          <cell r="AD504" t="str">
            <v>Refer to Terms and Surcharges</v>
          </cell>
        </row>
        <row r="505">
          <cell r="B505" t="str">
            <v>Orlando</v>
          </cell>
          <cell r="C505" t="str">
            <v>USA, Florida</v>
          </cell>
          <cell r="D505" t="str">
            <v>USD</v>
          </cell>
          <cell r="E505">
            <v>472</v>
          </cell>
          <cell r="F505">
            <v>964</v>
          </cell>
          <cell r="G505">
            <v>472</v>
          </cell>
          <cell r="H505" t="str">
            <v>BUS/NYC</v>
          </cell>
          <cell r="I505">
            <v>56</v>
          </cell>
          <cell r="J505">
            <v>472</v>
          </cell>
          <cell r="K505">
            <v>964</v>
          </cell>
          <cell r="L505">
            <v>472</v>
          </cell>
          <cell r="M505" t="str">
            <v>BUS/NYC</v>
          </cell>
          <cell r="N505">
            <v>59</v>
          </cell>
          <cell r="O505">
            <v>472</v>
          </cell>
          <cell r="P505">
            <v>964</v>
          </cell>
          <cell r="Q505">
            <v>472</v>
          </cell>
          <cell r="R505" t="str">
            <v>BUS/NYC</v>
          </cell>
          <cell r="S505">
            <v>54</v>
          </cell>
          <cell r="T505">
            <v>507</v>
          </cell>
          <cell r="U505">
            <v>1014</v>
          </cell>
          <cell r="V505">
            <v>507</v>
          </cell>
          <cell r="W505" t="str">
            <v>SIN/NYC</v>
          </cell>
          <cell r="X505">
            <v>61</v>
          </cell>
          <cell r="Y505">
            <v>357</v>
          </cell>
          <cell r="Z505">
            <v>714</v>
          </cell>
          <cell r="AA505">
            <v>357</v>
          </cell>
          <cell r="AB505" t="str">
            <v>SIN/NYC</v>
          </cell>
          <cell r="AC505">
            <v>61</v>
          </cell>
          <cell r="AD505" t="str">
            <v>Refer to Terms and Surcharges</v>
          </cell>
        </row>
        <row r="506">
          <cell r="B506" t="str">
            <v>Philadelphia</v>
          </cell>
          <cell r="C506" t="str">
            <v>USA, Pennsylvania</v>
          </cell>
          <cell r="D506" t="str">
            <v>USD</v>
          </cell>
          <cell r="E506">
            <v>341</v>
          </cell>
          <cell r="F506">
            <v>660</v>
          </cell>
          <cell r="G506">
            <v>341</v>
          </cell>
          <cell r="H506" t="str">
            <v>BUS/NYC</v>
          </cell>
          <cell r="I506">
            <v>54</v>
          </cell>
          <cell r="J506">
            <v>341</v>
          </cell>
          <cell r="K506">
            <v>660</v>
          </cell>
          <cell r="L506">
            <v>341</v>
          </cell>
          <cell r="M506" t="str">
            <v>BUS/NYC</v>
          </cell>
          <cell r="N506">
            <v>57</v>
          </cell>
          <cell r="O506">
            <v>341</v>
          </cell>
          <cell r="P506">
            <v>660</v>
          </cell>
          <cell r="Q506">
            <v>341</v>
          </cell>
          <cell r="R506" t="str">
            <v>BUS/NYC</v>
          </cell>
          <cell r="S506">
            <v>52</v>
          </cell>
          <cell r="T506">
            <v>426</v>
          </cell>
          <cell r="U506">
            <v>680</v>
          </cell>
          <cell r="V506">
            <v>426</v>
          </cell>
          <cell r="W506" t="str">
            <v>SIN/NYC</v>
          </cell>
          <cell r="X506">
            <v>61</v>
          </cell>
          <cell r="Y506">
            <v>426</v>
          </cell>
          <cell r="Z506">
            <v>630</v>
          </cell>
          <cell r="AA506">
            <v>426</v>
          </cell>
          <cell r="AB506" t="str">
            <v>SIN/NYC</v>
          </cell>
          <cell r="AC506">
            <v>55</v>
          </cell>
          <cell r="AD506" t="str">
            <v>Refer to Terms and Surcharges</v>
          </cell>
        </row>
        <row r="507">
          <cell r="B507" t="str">
            <v>Pittsburgh</v>
          </cell>
          <cell r="C507" t="str">
            <v>USA, Pennsylvania</v>
          </cell>
          <cell r="D507" t="str">
            <v>USD</v>
          </cell>
          <cell r="E507">
            <v>347</v>
          </cell>
          <cell r="F507">
            <v>590</v>
          </cell>
          <cell r="G507">
            <v>347</v>
          </cell>
          <cell r="H507" t="str">
            <v>BUS/NYC</v>
          </cell>
          <cell r="I507">
            <v>54</v>
          </cell>
          <cell r="J507">
            <v>347</v>
          </cell>
          <cell r="K507">
            <v>590</v>
          </cell>
          <cell r="L507">
            <v>347</v>
          </cell>
          <cell r="M507" t="str">
            <v>BUS/NYC</v>
          </cell>
          <cell r="N507">
            <v>57</v>
          </cell>
          <cell r="O507">
            <v>347</v>
          </cell>
          <cell r="P507">
            <v>590</v>
          </cell>
          <cell r="Q507">
            <v>347</v>
          </cell>
          <cell r="R507" t="str">
            <v>BUS/NYC</v>
          </cell>
          <cell r="S507">
            <v>52</v>
          </cell>
          <cell r="T507">
            <v>453</v>
          </cell>
          <cell r="U507">
            <v>770</v>
          </cell>
          <cell r="V507">
            <v>453</v>
          </cell>
          <cell r="W507" t="str">
            <v>SIN/NYC</v>
          </cell>
          <cell r="X507">
            <v>61</v>
          </cell>
          <cell r="Y507">
            <v>453</v>
          </cell>
          <cell r="Z507">
            <v>630</v>
          </cell>
          <cell r="AA507">
            <v>453</v>
          </cell>
          <cell r="AB507" t="str">
            <v>SIN/NYC</v>
          </cell>
          <cell r="AC507">
            <v>61</v>
          </cell>
          <cell r="AD507" t="str">
            <v>Refer to Terms and Surcharges</v>
          </cell>
        </row>
        <row r="508">
          <cell r="B508" t="str">
            <v>Raleigh</v>
          </cell>
          <cell r="C508" t="str">
            <v>USA, North Carolina</v>
          </cell>
          <cell r="D508" t="str">
            <v>USD</v>
          </cell>
          <cell r="E508">
            <v>365</v>
          </cell>
          <cell r="F508">
            <v>882</v>
          </cell>
          <cell r="G508">
            <v>365</v>
          </cell>
          <cell r="H508" t="str">
            <v>BUS/NYC</v>
          </cell>
          <cell r="I508">
            <v>54</v>
          </cell>
          <cell r="J508">
            <v>365</v>
          </cell>
          <cell r="K508">
            <v>882</v>
          </cell>
          <cell r="L508">
            <v>365</v>
          </cell>
          <cell r="M508" t="str">
            <v>BUS/NYC</v>
          </cell>
          <cell r="N508">
            <v>57</v>
          </cell>
          <cell r="O508">
            <v>365</v>
          </cell>
          <cell r="P508">
            <v>882</v>
          </cell>
          <cell r="Q508">
            <v>365</v>
          </cell>
          <cell r="R508" t="str">
            <v>BUS/NYC</v>
          </cell>
          <cell r="S508">
            <v>52</v>
          </cell>
          <cell r="T508">
            <v>531</v>
          </cell>
          <cell r="U508">
            <v>910</v>
          </cell>
          <cell r="V508">
            <v>531</v>
          </cell>
          <cell r="W508" t="str">
            <v>SIN/NYC</v>
          </cell>
          <cell r="X508">
            <v>61</v>
          </cell>
          <cell r="Y508">
            <v>531</v>
          </cell>
          <cell r="Z508">
            <v>650</v>
          </cell>
          <cell r="AA508">
            <v>531</v>
          </cell>
          <cell r="AB508" t="str">
            <v>SIN/NYC</v>
          </cell>
          <cell r="AC508">
            <v>61</v>
          </cell>
          <cell r="AD508" t="str">
            <v>Refer to Terms and Surcharges</v>
          </cell>
        </row>
        <row r="509">
          <cell r="B509" t="str">
            <v xml:space="preserve">Richmond </v>
          </cell>
          <cell r="C509" t="str">
            <v>USA, Virginia</v>
          </cell>
          <cell r="D509" t="str">
            <v>USD</v>
          </cell>
          <cell r="E509">
            <v>353</v>
          </cell>
          <cell r="F509">
            <v>715</v>
          </cell>
          <cell r="G509">
            <v>353</v>
          </cell>
          <cell r="H509" t="str">
            <v>BUS/NYC</v>
          </cell>
          <cell r="I509">
            <v>52</v>
          </cell>
          <cell r="J509">
            <v>353</v>
          </cell>
          <cell r="K509">
            <v>715</v>
          </cell>
          <cell r="L509">
            <v>353</v>
          </cell>
          <cell r="M509" t="str">
            <v>SIN/NYC</v>
          </cell>
          <cell r="N509">
            <v>55</v>
          </cell>
          <cell r="O509">
            <v>353</v>
          </cell>
          <cell r="P509">
            <v>715</v>
          </cell>
          <cell r="Q509">
            <v>353</v>
          </cell>
          <cell r="R509" t="str">
            <v>SIN/NYC</v>
          </cell>
          <cell r="S509">
            <v>50</v>
          </cell>
          <cell r="T509">
            <v>386</v>
          </cell>
          <cell r="U509">
            <v>655</v>
          </cell>
          <cell r="V509">
            <v>386</v>
          </cell>
          <cell r="W509" t="str">
            <v>SIN/NYC</v>
          </cell>
          <cell r="X509">
            <v>61</v>
          </cell>
          <cell r="Y509">
            <v>386</v>
          </cell>
          <cell r="Z509">
            <v>655</v>
          </cell>
          <cell r="AA509">
            <v>386</v>
          </cell>
          <cell r="AB509" t="str">
            <v>SIN/NYC</v>
          </cell>
          <cell r="AC509">
            <v>61</v>
          </cell>
          <cell r="AD509" t="str">
            <v>Refer to Terms and Surcharges</v>
          </cell>
        </row>
        <row r="510">
          <cell r="B510" t="str">
            <v>Savannah</v>
          </cell>
          <cell r="C510" t="str">
            <v>USA, Georgia</v>
          </cell>
          <cell r="D510" t="str">
            <v>USD</v>
          </cell>
          <cell r="E510">
            <v>361</v>
          </cell>
          <cell r="F510">
            <v>740</v>
          </cell>
          <cell r="G510">
            <v>361</v>
          </cell>
          <cell r="H510" t="str">
            <v>BUS/NYC</v>
          </cell>
          <cell r="I510">
            <v>56</v>
          </cell>
          <cell r="J510">
            <v>361</v>
          </cell>
          <cell r="K510">
            <v>740</v>
          </cell>
          <cell r="L510">
            <v>361</v>
          </cell>
          <cell r="M510" t="str">
            <v>BUS/NYC</v>
          </cell>
          <cell r="N510">
            <v>59</v>
          </cell>
          <cell r="O510">
            <v>361</v>
          </cell>
          <cell r="P510">
            <v>740</v>
          </cell>
          <cell r="Q510">
            <v>361</v>
          </cell>
          <cell r="R510" t="str">
            <v>BUS/NYC</v>
          </cell>
          <cell r="S510">
            <v>54</v>
          </cell>
          <cell r="T510">
            <v>467</v>
          </cell>
          <cell r="U510">
            <v>740</v>
          </cell>
          <cell r="V510">
            <v>467</v>
          </cell>
          <cell r="W510" t="str">
            <v>SIN/NYC</v>
          </cell>
          <cell r="X510">
            <v>64</v>
          </cell>
          <cell r="Y510">
            <v>394</v>
          </cell>
          <cell r="Z510">
            <v>545</v>
          </cell>
          <cell r="AA510">
            <v>394</v>
          </cell>
          <cell r="AB510" t="str">
            <v>SIN/NYC</v>
          </cell>
          <cell r="AC510">
            <v>59</v>
          </cell>
          <cell r="AD510" t="str">
            <v>Refer to Terms and Surcharges</v>
          </cell>
        </row>
        <row r="511">
          <cell r="B511" t="str">
            <v>Tampa</v>
          </cell>
          <cell r="C511" t="str">
            <v>USA, Florida</v>
          </cell>
          <cell r="D511" t="str">
            <v>USD</v>
          </cell>
          <cell r="E511">
            <v>365</v>
          </cell>
          <cell r="F511">
            <v>473</v>
          </cell>
          <cell r="G511">
            <v>473</v>
          </cell>
          <cell r="H511" t="str">
            <v>BUS/NYC</v>
          </cell>
          <cell r="I511">
            <v>55</v>
          </cell>
          <cell r="J511">
            <v>473</v>
          </cell>
          <cell r="K511">
            <v>473</v>
          </cell>
          <cell r="L511">
            <v>473</v>
          </cell>
          <cell r="M511" t="str">
            <v>BUS/NYC</v>
          </cell>
          <cell r="N511">
            <v>58</v>
          </cell>
          <cell r="O511">
            <v>473</v>
          </cell>
          <cell r="P511">
            <v>473</v>
          </cell>
          <cell r="Q511">
            <v>473</v>
          </cell>
          <cell r="R511" t="str">
            <v>BUS/NYC</v>
          </cell>
          <cell r="S511">
            <v>53</v>
          </cell>
          <cell r="T511">
            <v>508</v>
          </cell>
          <cell r="U511">
            <v>508</v>
          </cell>
          <cell r="V511">
            <v>508</v>
          </cell>
          <cell r="W511" t="str">
            <v>SIN/NYC</v>
          </cell>
          <cell r="X511">
            <v>61</v>
          </cell>
          <cell r="Y511">
            <v>397</v>
          </cell>
          <cell r="Z511">
            <v>635</v>
          </cell>
          <cell r="AA511">
            <v>397</v>
          </cell>
          <cell r="AB511" t="str">
            <v>SIN/NYC</v>
          </cell>
          <cell r="AC511">
            <v>61</v>
          </cell>
          <cell r="AD511" t="str">
            <v>Refer to Terms and Surcharges</v>
          </cell>
        </row>
        <row r="512">
          <cell r="B512" t="str">
            <v>Washington DC</v>
          </cell>
          <cell r="C512" t="str">
            <v>USA, Maryland</v>
          </cell>
          <cell r="D512" t="str">
            <v>USD</v>
          </cell>
          <cell r="E512">
            <v>362</v>
          </cell>
          <cell r="F512">
            <v>540</v>
          </cell>
          <cell r="G512">
            <v>362</v>
          </cell>
          <cell r="H512" t="str">
            <v>BUS/NYC</v>
          </cell>
          <cell r="I512">
            <v>52</v>
          </cell>
          <cell r="J512">
            <v>332</v>
          </cell>
          <cell r="K512">
            <v>540</v>
          </cell>
          <cell r="L512">
            <v>332</v>
          </cell>
          <cell r="M512" t="str">
            <v>BUS/NYC</v>
          </cell>
          <cell r="N512">
            <v>55</v>
          </cell>
          <cell r="O512">
            <v>332</v>
          </cell>
          <cell r="P512">
            <v>540</v>
          </cell>
          <cell r="Q512">
            <v>332</v>
          </cell>
          <cell r="R512" t="str">
            <v>BUS/NYC</v>
          </cell>
          <cell r="S512">
            <v>50</v>
          </cell>
          <cell r="T512">
            <v>377</v>
          </cell>
          <cell r="U512">
            <v>590</v>
          </cell>
          <cell r="V512">
            <v>377</v>
          </cell>
          <cell r="W512" t="str">
            <v>SIN/NYC</v>
          </cell>
          <cell r="X512">
            <v>61</v>
          </cell>
          <cell r="Y512">
            <v>377</v>
          </cell>
          <cell r="Z512">
            <v>590</v>
          </cell>
          <cell r="AA512">
            <v>377</v>
          </cell>
          <cell r="AB512" t="str">
            <v>SIN/NYC</v>
          </cell>
          <cell r="AC512">
            <v>61</v>
          </cell>
          <cell r="AD512" t="str">
            <v>Refer to Terms and Surcharges</v>
          </cell>
        </row>
        <row r="513">
          <cell r="B513" t="str">
            <v>Wilmington</v>
          </cell>
          <cell r="C513" t="str">
            <v>USA, North Carolina</v>
          </cell>
          <cell r="D513" t="str">
            <v>USD</v>
          </cell>
          <cell r="E513">
            <v>375</v>
          </cell>
          <cell r="F513">
            <v>1070</v>
          </cell>
          <cell r="G513">
            <v>375</v>
          </cell>
          <cell r="H513" t="str">
            <v>BUS/NYC</v>
          </cell>
          <cell r="I513">
            <v>53</v>
          </cell>
          <cell r="J513">
            <v>375</v>
          </cell>
          <cell r="K513">
            <v>1070</v>
          </cell>
          <cell r="L513">
            <v>375</v>
          </cell>
          <cell r="M513" t="str">
            <v>BUS/NYC</v>
          </cell>
          <cell r="N513">
            <v>56</v>
          </cell>
          <cell r="O513">
            <v>535</v>
          </cell>
          <cell r="P513">
            <v>1070</v>
          </cell>
          <cell r="Q513">
            <v>375</v>
          </cell>
          <cell r="R513" t="str">
            <v>BUS/NYC</v>
          </cell>
          <cell r="S513">
            <v>51</v>
          </cell>
          <cell r="T513">
            <v>569</v>
          </cell>
          <cell r="U513">
            <v>1138</v>
          </cell>
          <cell r="V513">
            <v>569</v>
          </cell>
          <cell r="W513" t="str">
            <v>SIN/NYC</v>
          </cell>
          <cell r="X513">
            <v>61</v>
          </cell>
          <cell r="Y513">
            <v>569</v>
          </cell>
          <cell r="Z513">
            <v>630</v>
          </cell>
          <cell r="AA513">
            <v>569</v>
          </cell>
          <cell r="AB513" t="str">
            <v>SIN/NYC</v>
          </cell>
          <cell r="AC513">
            <v>61</v>
          </cell>
          <cell r="AD513" t="str">
            <v>Refer to Terms and Surcharges</v>
          </cell>
        </row>
        <row r="514">
          <cell r="B514" t="str">
            <v>Port Vila</v>
          </cell>
          <cell r="C514" t="str">
            <v>Vanuatu</v>
          </cell>
          <cell r="D514" t="str">
            <v>AUD</v>
          </cell>
          <cell r="E514">
            <v>240</v>
          </cell>
          <cell r="F514">
            <v>240</v>
          </cell>
          <cell r="G514">
            <v>240</v>
          </cell>
          <cell r="H514" t="str">
            <v>DIRECT</v>
          </cell>
          <cell r="I514">
            <v>7</v>
          </cell>
          <cell r="J514">
            <v>240</v>
          </cell>
          <cell r="K514">
            <v>240</v>
          </cell>
          <cell r="L514">
            <v>240</v>
          </cell>
          <cell r="M514" t="str">
            <v>DIRECT</v>
          </cell>
          <cell r="N514">
            <v>10</v>
          </cell>
          <cell r="O514">
            <v>240</v>
          </cell>
          <cell r="P514">
            <v>240</v>
          </cell>
          <cell r="Q514">
            <v>240</v>
          </cell>
          <cell r="R514" t="str">
            <v>DIRECT</v>
          </cell>
          <cell r="S514">
            <v>4</v>
          </cell>
          <cell r="T514">
            <v>285</v>
          </cell>
          <cell r="U514">
            <v>285</v>
          </cell>
          <cell r="V514">
            <v>285</v>
          </cell>
          <cell r="W514" t="str">
            <v>DIRECT</v>
          </cell>
          <cell r="X514" t="str">
            <v>ON APP</v>
          </cell>
          <cell r="Y514" t="str">
            <v>ON APP</v>
          </cell>
          <cell r="Z514" t="str">
            <v>ON APP</v>
          </cell>
          <cell r="AA514" t="str">
            <v>ON APP</v>
          </cell>
          <cell r="AB514" t="str">
            <v>ON APP</v>
          </cell>
          <cell r="AC514" t="str">
            <v>ON APP</v>
          </cell>
          <cell r="AD514" t="str">
            <v>Refer to Terms and Surcharges</v>
          </cell>
        </row>
        <row r="515">
          <cell r="B515" t="str">
            <v>Santo</v>
          </cell>
          <cell r="C515" t="str">
            <v>Vanuatu</v>
          </cell>
          <cell r="D515" t="str">
            <v>AUD</v>
          </cell>
          <cell r="E515" t="str">
            <v>ON APP</v>
          </cell>
          <cell r="F515" t="str">
            <v>ON APP</v>
          </cell>
          <cell r="G515" t="str">
            <v>ON APP</v>
          </cell>
          <cell r="H515" t="str">
            <v>ON APP</v>
          </cell>
          <cell r="I515" t="str">
            <v>ON APP</v>
          </cell>
          <cell r="J515" t="str">
            <v>ON APP</v>
          </cell>
          <cell r="K515" t="str">
            <v>ON APP</v>
          </cell>
          <cell r="L515" t="str">
            <v>ON APP</v>
          </cell>
          <cell r="M515" t="str">
            <v>ON APP</v>
          </cell>
          <cell r="N515" t="str">
            <v>ON APP</v>
          </cell>
          <cell r="O515" t="str">
            <v>ON APP</v>
          </cell>
          <cell r="P515" t="str">
            <v>ON APP</v>
          </cell>
          <cell r="Q515" t="str">
            <v>ON APP</v>
          </cell>
          <cell r="R515" t="str">
            <v>ON APP</v>
          </cell>
          <cell r="S515" t="str">
            <v>ON APP</v>
          </cell>
          <cell r="T515" t="str">
            <v>ON APP</v>
          </cell>
          <cell r="U515" t="str">
            <v>ON APP</v>
          </cell>
          <cell r="V515" t="str">
            <v>ON APP</v>
          </cell>
          <cell r="W515" t="str">
            <v>ON APP</v>
          </cell>
          <cell r="X515" t="str">
            <v>ON APP</v>
          </cell>
          <cell r="Y515" t="str">
            <v>ON APP</v>
          </cell>
          <cell r="Z515" t="str">
            <v>ON APP</v>
          </cell>
          <cell r="AA515" t="str">
            <v>ON APP</v>
          </cell>
          <cell r="AB515" t="str">
            <v>ON APP</v>
          </cell>
          <cell r="AC515" t="str">
            <v>ON APP</v>
          </cell>
          <cell r="AD515" t="str">
            <v>Refer to Terms and Surcharges</v>
          </cell>
        </row>
        <row r="516">
          <cell r="B516" t="str">
            <v>La Guaira</v>
          </cell>
          <cell r="C516" t="str">
            <v xml:space="preserve">Venezuela </v>
          </cell>
          <cell r="D516" t="str">
            <v>USD</v>
          </cell>
          <cell r="E516" t="str">
            <v>ON APP</v>
          </cell>
          <cell r="F516" t="str">
            <v>ON APP</v>
          </cell>
          <cell r="G516" t="str">
            <v>ON APP</v>
          </cell>
          <cell r="H516" t="str">
            <v>ON APP</v>
          </cell>
          <cell r="I516" t="str">
            <v>ON APP</v>
          </cell>
          <cell r="J516" t="str">
            <v>ON APP</v>
          </cell>
          <cell r="K516" t="str">
            <v>ON APP</v>
          </cell>
          <cell r="L516" t="str">
            <v>ON APP</v>
          </cell>
          <cell r="M516" t="str">
            <v>ON APP</v>
          </cell>
          <cell r="N516" t="str">
            <v>ON APP</v>
          </cell>
          <cell r="O516" t="str">
            <v>ON APP</v>
          </cell>
          <cell r="P516" t="str">
            <v>ON APP</v>
          </cell>
          <cell r="Q516" t="str">
            <v>ON APP</v>
          </cell>
          <cell r="R516" t="str">
            <v>ON APP</v>
          </cell>
          <cell r="S516" t="str">
            <v>ON APP</v>
          </cell>
          <cell r="T516" t="str">
            <v>ON APP</v>
          </cell>
          <cell r="U516" t="str">
            <v>ON APP</v>
          </cell>
          <cell r="V516" t="str">
            <v>ON APP</v>
          </cell>
          <cell r="W516" t="str">
            <v>ON APP</v>
          </cell>
          <cell r="X516" t="str">
            <v>ON APP</v>
          </cell>
          <cell r="Y516" t="str">
            <v>ON APP</v>
          </cell>
          <cell r="Z516" t="str">
            <v>ON APP</v>
          </cell>
          <cell r="AA516" t="str">
            <v>ON APP</v>
          </cell>
          <cell r="AB516" t="str">
            <v>ON APP</v>
          </cell>
          <cell r="AC516" t="str">
            <v>ON APP</v>
          </cell>
          <cell r="AD516" t="str">
            <v>Refer to Terms and Surcharges</v>
          </cell>
        </row>
        <row r="517">
          <cell r="B517" t="str">
            <v>Puetro Cabello</v>
          </cell>
          <cell r="C517" t="str">
            <v xml:space="preserve">Venezuela </v>
          </cell>
          <cell r="D517" t="str">
            <v>USD</v>
          </cell>
          <cell r="E517" t="str">
            <v>ON APP</v>
          </cell>
          <cell r="F517" t="str">
            <v>ON APP</v>
          </cell>
          <cell r="G517" t="str">
            <v>ON APP</v>
          </cell>
          <cell r="H517" t="str">
            <v>ON APP</v>
          </cell>
          <cell r="I517" t="str">
            <v>ON APP</v>
          </cell>
          <cell r="J517" t="str">
            <v>ON APP</v>
          </cell>
          <cell r="K517" t="str">
            <v>ON APP</v>
          </cell>
          <cell r="L517" t="str">
            <v>ON APP</v>
          </cell>
          <cell r="M517" t="str">
            <v>ON APP</v>
          </cell>
          <cell r="N517" t="str">
            <v>ON APP</v>
          </cell>
          <cell r="O517" t="str">
            <v>ON APP</v>
          </cell>
          <cell r="P517" t="str">
            <v>ON APP</v>
          </cell>
          <cell r="Q517" t="str">
            <v>ON APP</v>
          </cell>
          <cell r="R517" t="str">
            <v>ON APP</v>
          </cell>
          <cell r="S517" t="str">
            <v>ON APP</v>
          </cell>
          <cell r="T517" t="str">
            <v>ON APP</v>
          </cell>
          <cell r="U517" t="str">
            <v>ON APP</v>
          </cell>
          <cell r="V517" t="str">
            <v>ON APP</v>
          </cell>
          <cell r="W517" t="str">
            <v>ON APP</v>
          </cell>
          <cell r="X517" t="str">
            <v>ON APP</v>
          </cell>
          <cell r="Y517" t="str">
            <v>ON APP</v>
          </cell>
          <cell r="Z517" t="str">
            <v>ON APP</v>
          </cell>
          <cell r="AA517" t="str">
            <v>ON APP</v>
          </cell>
          <cell r="AB517" t="str">
            <v>ON APP</v>
          </cell>
          <cell r="AC517" t="str">
            <v>ON APP</v>
          </cell>
          <cell r="AD517" t="str">
            <v>Refer to Terms and Surcharges</v>
          </cell>
        </row>
        <row r="518">
          <cell r="B518" t="str">
            <v>Haiphong</v>
          </cell>
          <cell r="C518" t="str">
            <v>Vietnam</v>
          </cell>
          <cell r="D518" t="str">
            <v>USD</v>
          </cell>
          <cell r="E518">
            <v>102</v>
          </cell>
          <cell r="F518">
            <v>102</v>
          </cell>
          <cell r="G518">
            <v>102</v>
          </cell>
          <cell r="H518" t="str">
            <v>SIN</v>
          </cell>
          <cell r="I518">
            <v>27</v>
          </cell>
          <cell r="J518">
            <v>102</v>
          </cell>
          <cell r="K518">
            <v>102</v>
          </cell>
          <cell r="L518">
            <v>102</v>
          </cell>
          <cell r="M518" t="str">
            <v>SIN</v>
          </cell>
          <cell r="N518">
            <v>26</v>
          </cell>
          <cell r="O518">
            <v>102</v>
          </cell>
          <cell r="P518">
            <v>102</v>
          </cell>
          <cell r="Q518">
            <v>102</v>
          </cell>
          <cell r="R518" t="str">
            <v>SIN</v>
          </cell>
          <cell r="S518">
            <v>24</v>
          </cell>
          <cell r="T518">
            <v>110</v>
          </cell>
          <cell r="U518">
            <v>110</v>
          </cell>
          <cell r="V518">
            <v>110</v>
          </cell>
          <cell r="W518" t="str">
            <v>SIN</v>
          </cell>
          <cell r="X518">
            <v>28</v>
          </cell>
          <cell r="Y518">
            <v>110</v>
          </cell>
          <cell r="Z518">
            <v>110</v>
          </cell>
          <cell r="AA518">
            <v>110</v>
          </cell>
          <cell r="AB518" t="str">
            <v>SIN</v>
          </cell>
          <cell r="AC518">
            <v>26</v>
          </cell>
          <cell r="AD518" t="str">
            <v>Refer to Terms and Surcharges</v>
          </cell>
        </row>
        <row r="519">
          <cell r="B519" t="str">
            <v>Hanoi</v>
          </cell>
          <cell r="C519" t="str">
            <v>Vietnam</v>
          </cell>
          <cell r="D519" t="str">
            <v>USD</v>
          </cell>
          <cell r="E519">
            <v>174</v>
          </cell>
          <cell r="F519">
            <v>174</v>
          </cell>
          <cell r="G519">
            <v>490</v>
          </cell>
          <cell r="H519" t="str">
            <v>SIN/HPH</v>
          </cell>
          <cell r="I519">
            <v>42</v>
          </cell>
          <cell r="J519">
            <v>174</v>
          </cell>
          <cell r="K519">
            <v>174</v>
          </cell>
          <cell r="L519">
            <v>490</v>
          </cell>
          <cell r="M519" t="str">
            <v>SIN/HPH</v>
          </cell>
          <cell r="N519">
            <v>45</v>
          </cell>
          <cell r="O519">
            <v>163</v>
          </cell>
          <cell r="P519">
            <v>163</v>
          </cell>
          <cell r="Q519">
            <v>490</v>
          </cell>
          <cell r="R519" t="str">
            <v>SIN/HPH</v>
          </cell>
          <cell r="S519">
            <v>41</v>
          </cell>
          <cell r="T519">
            <v>174</v>
          </cell>
          <cell r="U519">
            <v>174</v>
          </cell>
          <cell r="V519">
            <v>497</v>
          </cell>
          <cell r="W519" t="str">
            <v>SIN/HPH</v>
          </cell>
          <cell r="X519">
            <v>43</v>
          </cell>
          <cell r="Y519">
            <v>174</v>
          </cell>
          <cell r="Z519">
            <v>174</v>
          </cell>
          <cell r="AA519">
            <v>497</v>
          </cell>
          <cell r="AB519" t="str">
            <v>SIN</v>
          </cell>
          <cell r="AC519">
            <v>34</v>
          </cell>
          <cell r="AD519" t="str">
            <v>Refer to Terms and Surcharges</v>
          </cell>
        </row>
        <row r="520">
          <cell r="B520" t="str">
            <v>Ho Chi Minh</v>
          </cell>
          <cell r="C520" t="str">
            <v>Vietnam</v>
          </cell>
          <cell r="D520" t="str">
            <v>USD</v>
          </cell>
          <cell r="E520">
            <v>90</v>
          </cell>
          <cell r="F520">
            <v>90</v>
          </cell>
          <cell r="G520">
            <v>90</v>
          </cell>
          <cell r="H520" t="str">
            <v>SIN</v>
          </cell>
          <cell r="I520">
            <v>26</v>
          </cell>
          <cell r="J520">
            <v>90</v>
          </cell>
          <cell r="K520">
            <v>90</v>
          </cell>
          <cell r="L520">
            <v>90</v>
          </cell>
          <cell r="M520" t="str">
            <v>SIN</v>
          </cell>
          <cell r="N520">
            <v>25</v>
          </cell>
          <cell r="O520">
            <v>90</v>
          </cell>
          <cell r="P520">
            <v>90</v>
          </cell>
          <cell r="Q520">
            <v>90</v>
          </cell>
          <cell r="R520" t="str">
            <v>SIN</v>
          </cell>
          <cell r="S520">
            <v>23</v>
          </cell>
          <cell r="T520">
            <v>111</v>
          </cell>
          <cell r="U520">
            <v>111</v>
          </cell>
          <cell r="V520">
            <v>111</v>
          </cell>
          <cell r="W520" t="str">
            <v>SIN</v>
          </cell>
          <cell r="X520">
            <v>23</v>
          </cell>
          <cell r="Y520">
            <v>111</v>
          </cell>
          <cell r="Z520">
            <v>111</v>
          </cell>
          <cell r="AA520">
            <v>111</v>
          </cell>
          <cell r="AB520" t="str">
            <v>SIN</v>
          </cell>
          <cell r="AC520">
            <v>22</v>
          </cell>
          <cell r="AD520" t="str">
            <v>Refer to Terms and Surcharges</v>
          </cell>
        </row>
        <row r="521">
          <cell r="B521" t="str">
            <v>St, Thomas</v>
          </cell>
          <cell r="C521" t="str">
            <v>Virgin Islands</v>
          </cell>
          <cell r="D521" t="str">
            <v>USD</v>
          </cell>
          <cell r="E521">
            <v>495</v>
          </cell>
          <cell r="F521">
            <v>495</v>
          </cell>
          <cell r="G521">
            <v>495</v>
          </cell>
          <cell r="H521" t="str">
            <v>BUS/CFZ</v>
          </cell>
          <cell r="I521">
            <v>57</v>
          </cell>
          <cell r="J521">
            <v>495</v>
          </cell>
          <cell r="K521">
            <v>495</v>
          </cell>
          <cell r="L521">
            <v>495</v>
          </cell>
          <cell r="M521" t="str">
            <v>BUS/CFZ</v>
          </cell>
          <cell r="N521">
            <v>60</v>
          </cell>
          <cell r="O521">
            <v>495</v>
          </cell>
          <cell r="P521">
            <v>495</v>
          </cell>
          <cell r="Q521">
            <v>495</v>
          </cell>
          <cell r="R521" t="str">
            <v>BUS/CFZ</v>
          </cell>
          <cell r="S521">
            <v>56</v>
          </cell>
          <cell r="T521">
            <v>540</v>
          </cell>
          <cell r="U521">
            <v>540</v>
          </cell>
          <cell r="V521">
            <v>540</v>
          </cell>
          <cell r="W521" t="str">
            <v>MEL/BUS</v>
          </cell>
          <cell r="X521">
            <v>64</v>
          </cell>
          <cell r="Y521" t="str">
            <v>ON APP</v>
          </cell>
          <cell r="Z521" t="str">
            <v>ON APP</v>
          </cell>
          <cell r="AA521" t="str">
            <v>ON APP</v>
          </cell>
          <cell r="AB521" t="str">
            <v>ON APP</v>
          </cell>
          <cell r="AC521" t="str">
            <v>ON APP</v>
          </cell>
          <cell r="AD521" t="str">
            <v>Refer to Terms and Surcharges</v>
          </cell>
        </row>
        <row r="522">
          <cell r="B522" t="str">
            <v>St. Croix</v>
          </cell>
          <cell r="C522" t="str">
            <v>Virgin Islands</v>
          </cell>
          <cell r="D522" t="str">
            <v>USD</v>
          </cell>
          <cell r="E522" t="str">
            <v>ON APP</v>
          </cell>
          <cell r="F522" t="str">
            <v>ON APP</v>
          </cell>
          <cell r="G522" t="str">
            <v>ON APP</v>
          </cell>
          <cell r="H522" t="str">
            <v>ON APP</v>
          </cell>
          <cell r="I522" t="str">
            <v>ON APP</v>
          </cell>
          <cell r="J522" t="str">
            <v>ON APP</v>
          </cell>
          <cell r="K522" t="str">
            <v>ON APP</v>
          </cell>
          <cell r="L522" t="str">
            <v>ON APP</v>
          </cell>
          <cell r="M522" t="str">
            <v>ON APP</v>
          </cell>
          <cell r="N522" t="str">
            <v>ON APP</v>
          </cell>
          <cell r="O522" t="str">
            <v>ON APP</v>
          </cell>
          <cell r="P522" t="str">
            <v>ON APP</v>
          </cell>
          <cell r="Q522" t="str">
            <v>ON APP</v>
          </cell>
          <cell r="R522" t="str">
            <v>ON APP</v>
          </cell>
          <cell r="S522" t="str">
            <v>ON APP</v>
          </cell>
          <cell r="T522" t="str">
            <v>ON APP</v>
          </cell>
          <cell r="U522" t="str">
            <v>ON APP</v>
          </cell>
          <cell r="V522" t="str">
            <v>ON APP</v>
          </cell>
          <cell r="W522" t="str">
            <v>ON APP</v>
          </cell>
          <cell r="X522" t="str">
            <v>ON APP</v>
          </cell>
          <cell r="Y522" t="str">
            <v>ON APP</v>
          </cell>
          <cell r="Z522" t="str">
            <v>ON APP</v>
          </cell>
          <cell r="AA522" t="str">
            <v>ON APP</v>
          </cell>
          <cell r="AB522" t="str">
            <v>ON APP</v>
          </cell>
          <cell r="AC522" t="str">
            <v>ON APP</v>
          </cell>
          <cell r="AD522" t="str">
            <v>Refer to Terms and Surcharges</v>
          </cell>
        </row>
        <row r="523">
          <cell r="B523" t="str">
            <v>Aden</v>
          </cell>
          <cell r="C523" t="str">
            <v>Yemen</v>
          </cell>
          <cell r="D523" t="str">
            <v>USD</v>
          </cell>
          <cell r="E523">
            <v>399</v>
          </cell>
          <cell r="F523">
            <v>399</v>
          </cell>
          <cell r="G523">
            <v>399</v>
          </cell>
          <cell r="H523" t="str">
            <v>SIN/DXB</v>
          </cell>
          <cell r="I523">
            <v>72</v>
          </cell>
          <cell r="J523">
            <v>399</v>
          </cell>
          <cell r="K523">
            <v>399</v>
          </cell>
          <cell r="L523">
            <v>399</v>
          </cell>
          <cell r="M523" t="str">
            <v>SIN/DXB</v>
          </cell>
          <cell r="N523">
            <v>73</v>
          </cell>
          <cell r="O523">
            <v>399</v>
          </cell>
          <cell r="P523">
            <v>399</v>
          </cell>
          <cell r="Q523">
            <v>399</v>
          </cell>
          <cell r="R523" t="str">
            <v>SIN/DXB</v>
          </cell>
          <cell r="S523">
            <v>71</v>
          </cell>
          <cell r="T523">
            <v>399</v>
          </cell>
          <cell r="U523">
            <v>399</v>
          </cell>
          <cell r="V523">
            <v>399</v>
          </cell>
          <cell r="W523" t="str">
            <v>SIN/DXB</v>
          </cell>
          <cell r="X523">
            <v>71</v>
          </cell>
          <cell r="Y523">
            <v>399</v>
          </cell>
          <cell r="Z523">
            <v>399</v>
          </cell>
          <cell r="AA523">
            <v>399</v>
          </cell>
          <cell r="AB523" t="str">
            <v>SIN/DXB</v>
          </cell>
          <cell r="AC523">
            <v>71</v>
          </cell>
          <cell r="AD523" t="str">
            <v>Refer to Terms and Surcharges</v>
          </cell>
        </row>
        <row r="524">
          <cell r="B524" t="str">
            <v>Hodeidah</v>
          </cell>
          <cell r="C524" t="str">
            <v>Yemen</v>
          </cell>
          <cell r="D524" t="str">
            <v>USD</v>
          </cell>
          <cell r="E524" t="str">
            <v>ON APP</v>
          </cell>
          <cell r="F524" t="str">
            <v>ON APP</v>
          </cell>
          <cell r="G524" t="str">
            <v>ON APP</v>
          </cell>
          <cell r="H524" t="str">
            <v>ON APP</v>
          </cell>
          <cell r="I524" t="str">
            <v>ON APP</v>
          </cell>
          <cell r="J524" t="str">
            <v>ON APP</v>
          </cell>
          <cell r="K524" t="str">
            <v>ON APP</v>
          </cell>
          <cell r="L524" t="str">
            <v>ON APP</v>
          </cell>
          <cell r="M524" t="str">
            <v>ON APP</v>
          </cell>
          <cell r="N524" t="str">
            <v>ON APP</v>
          </cell>
          <cell r="O524" t="str">
            <v>ON APP</v>
          </cell>
          <cell r="P524" t="str">
            <v>ON APP</v>
          </cell>
          <cell r="Q524" t="str">
            <v>ON APP</v>
          </cell>
          <cell r="R524" t="str">
            <v>ON APP</v>
          </cell>
          <cell r="S524" t="str">
            <v>ON APP</v>
          </cell>
          <cell r="T524" t="str">
            <v>ON APP</v>
          </cell>
          <cell r="U524" t="str">
            <v>ON APP</v>
          </cell>
          <cell r="V524" t="str">
            <v>ON APP</v>
          </cell>
          <cell r="W524" t="str">
            <v>ON APP</v>
          </cell>
          <cell r="X524" t="str">
            <v>ON APP</v>
          </cell>
          <cell r="Y524" t="str">
            <v>ON APP</v>
          </cell>
          <cell r="Z524" t="str">
            <v>ON APP</v>
          </cell>
          <cell r="AA524" t="str">
            <v>ON APP</v>
          </cell>
          <cell r="AB524" t="str">
            <v>ON APP</v>
          </cell>
          <cell r="AC524" t="str">
            <v>ON APP</v>
          </cell>
          <cell r="AD524" t="str">
            <v>Refer to Terms and Surcharges</v>
          </cell>
        </row>
        <row r="525">
          <cell r="B525" t="str">
            <v>Harare</v>
          </cell>
          <cell r="C525" t="str">
            <v>Zimbabwe</v>
          </cell>
          <cell r="D525" t="str">
            <v>USD</v>
          </cell>
          <cell r="E525">
            <v>495</v>
          </cell>
          <cell r="F525">
            <v>495</v>
          </cell>
          <cell r="G525">
            <v>990</v>
          </cell>
          <cell r="H525" t="str">
            <v>BUS/DUR</v>
          </cell>
          <cell r="I525">
            <v>97</v>
          </cell>
          <cell r="J525">
            <v>495</v>
          </cell>
          <cell r="K525">
            <v>495</v>
          </cell>
          <cell r="L525">
            <v>990</v>
          </cell>
          <cell r="M525" t="str">
            <v>BUS/DUR</v>
          </cell>
          <cell r="N525">
            <v>98</v>
          </cell>
          <cell r="O525">
            <v>495</v>
          </cell>
          <cell r="P525">
            <v>495</v>
          </cell>
          <cell r="Q525">
            <v>990</v>
          </cell>
          <cell r="R525" t="str">
            <v>BUS/DUR</v>
          </cell>
          <cell r="S525">
            <v>97</v>
          </cell>
          <cell r="T525">
            <v>540</v>
          </cell>
          <cell r="U525">
            <v>540</v>
          </cell>
          <cell r="V525">
            <v>1100</v>
          </cell>
          <cell r="W525" t="str">
            <v>MEL/BUS/DUR</v>
          </cell>
          <cell r="X525">
            <v>97</v>
          </cell>
          <cell r="Y525" t="str">
            <v>ON APP</v>
          </cell>
          <cell r="Z525" t="str">
            <v>ON APP</v>
          </cell>
          <cell r="AA525" t="str">
            <v>ON APP</v>
          </cell>
          <cell r="AB525" t="str">
            <v>ON APP</v>
          </cell>
          <cell r="AC525" t="str">
            <v>ON APP</v>
          </cell>
          <cell r="AD525" t="str">
            <v>Refer to Terms and Surcharges</v>
          </cell>
        </row>
        <row r="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row>
        <row r="528">
          <cell r="I528"/>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716FEF-2DC4-44DC-9EDB-FCC01FFB33ED}" name="Table2" displayName="Table2" ref="A290:C585" totalsRowShown="0" headerRowDxfId="5" headerRowBorderDxfId="4" tableBorderDxfId="3">
  <autoFilter ref="A290:C585" xr:uid="{26716FEF-2DC4-44DC-9EDB-FCC01FFB33ED}"/>
  <sortState xmlns:xlrd2="http://schemas.microsoft.com/office/spreadsheetml/2017/richdata2" ref="A291:C578">
    <sortCondition ref="A290:A578"/>
  </sortState>
  <tableColumns count="3">
    <tableColumn id="1" xr3:uid="{6F8C3E36-19FC-4B82-9C95-34FF265A6873}" name="Column1" dataDxfId="2"/>
    <tableColumn id="3" xr3:uid="{6B4B39BD-3A41-4468-B1AB-A7C75C3A31F0}" name="Column2" dataDxfId="1"/>
    <tableColumn id="4" xr3:uid="{51AC07A8-59B6-4979-8E0C-7E413D8EBA77}" name="Column3"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in">
          <a:solidFill>
            <a:srgbClr val="000080"/>
          </a:solidFill>
          <a:prstDash val="solid"/>
          <a:round/>
          <a:headEnd type="none" w="med" len="med"/>
          <a:tailEnd type="none" w="med" len="med"/>
        </a:ln>
        <a:effectLst/>
      </a:spPr>
      <a:bodyPr vertOverflow="clip" wrap="square" lIns="36576" tIns="36576" rIns="36576" bIns="36576" upright="1"/>
      <a:lstStyle/>
    </a:spDef>
    <a:lnDef>
      <a:spPr bwMode="auto">
        <a:xfrm>
          <a:off x="0" y="0"/>
          <a:ext cx="1" cy="1"/>
        </a:xfrm>
        <a:custGeom>
          <a:avLst/>
          <a:gdLst/>
          <a:ahLst/>
          <a:cxnLst/>
          <a:rect l="0" t="0" r="0" b="0"/>
          <a:pathLst/>
        </a:custGeom>
        <a:solidFill>
          <a:srgbClr val="FFFFFF"/>
        </a:solidFill>
        <a:ln w="6350" cap="flat" cmpd="sng" algn="in">
          <a:solidFill>
            <a:srgbClr val="000080"/>
          </a:solidFill>
          <a:prstDash val="solid"/>
          <a:round/>
          <a:headEnd type="none" w="med" len="med"/>
          <a:tailEnd type="none" w="med" len="med"/>
        </a:ln>
        <a:effectLst/>
      </a:spPr>
      <a:bodyPr vertOverflow="clip" wrap="square" lIns="36576" tIns="36576" rIns="36576" bIns="36576"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8" Type="http://schemas.openxmlformats.org/officeDocument/2006/relationships/hyperlink" Target="mailto:warehouse@buccinitransport.com.au" TargetMode="External"/><Relationship Id="rId13" Type="http://schemas.openxmlformats.org/officeDocument/2006/relationships/hyperlink" Target="mailto:matt@eifc.com.au" TargetMode="External"/><Relationship Id="rId18" Type="http://schemas.openxmlformats.org/officeDocument/2006/relationships/hyperlink" Target="mailto:exports@eifc.com.au" TargetMode="External"/><Relationship Id="rId26" Type="http://schemas.openxmlformats.org/officeDocument/2006/relationships/hyperlink" Target="mailto:kelly@eifc.com.au" TargetMode="External"/><Relationship Id="rId3" Type="http://schemas.openxmlformats.org/officeDocument/2006/relationships/hyperlink" Target="mailto:exports@eifc.com.au" TargetMode="External"/><Relationship Id="rId21" Type="http://schemas.openxmlformats.org/officeDocument/2006/relationships/hyperlink" Target="mailto:impsea@xli.aero" TargetMode="External"/><Relationship Id="rId7" Type="http://schemas.openxmlformats.org/officeDocument/2006/relationships/hyperlink" Target="mailto:exports@wsilogistics.com.au" TargetMode="External"/><Relationship Id="rId12" Type="http://schemas.openxmlformats.org/officeDocument/2006/relationships/hyperlink" Target="mailto:lance@eifc.com.au" TargetMode="External"/><Relationship Id="rId17" Type="http://schemas.openxmlformats.org/officeDocument/2006/relationships/hyperlink" Target="mailto:rod@eifc.com.au" TargetMode="External"/><Relationship Id="rId25" Type="http://schemas.openxmlformats.org/officeDocument/2006/relationships/hyperlink" Target="mailto:kelly@eifc.com.au" TargetMode="External"/><Relationship Id="rId2" Type="http://schemas.openxmlformats.org/officeDocument/2006/relationships/hyperlink" Target="mailto:exports@eifc.com.au" TargetMode="External"/><Relationship Id="rId16" Type="http://schemas.openxmlformats.org/officeDocument/2006/relationships/hyperlink" Target="mailto:Matt@eifc.com.au" TargetMode="External"/><Relationship Id="rId20" Type="http://schemas.openxmlformats.org/officeDocument/2006/relationships/hyperlink" Target="mailto:warehouse@setlogistics" TargetMode="External"/><Relationship Id="rId29" Type="http://schemas.openxmlformats.org/officeDocument/2006/relationships/printerSettings" Target="../printerSettings/printerSettings8.bin"/><Relationship Id="rId1" Type="http://schemas.openxmlformats.org/officeDocument/2006/relationships/hyperlink" Target="mailto:exports@eifc.com.au" TargetMode="External"/><Relationship Id="rId6" Type="http://schemas.openxmlformats.org/officeDocument/2006/relationships/hyperlink" Target="mailto:lance@eifc.com.au" TargetMode="External"/><Relationship Id="rId11" Type="http://schemas.openxmlformats.org/officeDocument/2006/relationships/hyperlink" Target="mailto:exports@eifc.com.au" TargetMode="External"/><Relationship Id="rId24" Type="http://schemas.openxmlformats.org/officeDocument/2006/relationships/hyperlink" Target="mailto:kelly@eifc.com.au" TargetMode="External"/><Relationship Id="rId5" Type="http://schemas.openxmlformats.org/officeDocument/2006/relationships/hyperlink" Target="mailto:lance@eifc.com.au" TargetMode="External"/><Relationship Id="rId15" Type="http://schemas.openxmlformats.org/officeDocument/2006/relationships/hyperlink" Target="mailto:lance@eifc.com.au" TargetMode="External"/><Relationship Id="rId23" Type="http://schemas.openxmlformats.org/officeDocument/2006/relationships/hyperlink" Target="mailto:kelly@eifc.com.au" TargetMode="External"/><Relationship Id="rId28" Type="http://schemas.openxmlformats.org/officeDocument/2006/relationships/hyperlink" Target="mailto:warehouse@setlogistics" TargetMode="External"/><Relationship Id="rId10" Type="http://schemas.openxmlformats.org/officeDocument/2006/relationships/hyperlink" Target="mailto:tabitha@eifc.com.au" TargetMode="External"/><Relationship Id="rId19" Type="http://schemas.openxmlformats.org/officeDocument/2006/relationships/hyperlink" Target="mailto:lance@eifc.com.au" TargetMode="External"/><Relationship Id="rId4" Type="http://schemas.openxmlformats.org/officeDocument/2006/relationships/hyperlink" Target="mailto:lance@eifc.com.au" TargetMode="External"/><Relationship Id="rId9" Type="http://schemas.openxmlformats.org/officeDocument/2006/relationships/hyperlink" Target="mailto:exports@cargowarehouse.com.au" TargetMode="External"/><Relationship Id="rId14" Type="http://schemas.openxmlformats.org/officeDocument/2006/relationships/hyperlink" Target="mailto:exports@eifc.com.au" TargetMode="External"/><Relationship Id="rId22" Type="http://schemas.openxmlformats.org/officeDocument/2006/relationships/hyperlink" Target="mailto:kelly@eifc.com.au" TargetMode="External"/><Relationship Id="rId27" Type="http://schemas.openxmlformats.org/officeDocument/2006/relationships/hyperlink" Target="mailto:exports@wsilogistics.com.au" TargetMode="External"/><Relationship Id="rId30"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t3317573.icpro.co/track.aspx?id=460|329F45|5171|251D|1F4|0|54E|1|700D52B0&amp;destination=https%3a%2f%2fwww.gov.uk%2fgovernment%2fpublications%2fapplication-for-transfer-of-residence-tor-relief-tor01&amp;dchk=69177A4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78EC8-C46D-4BD6-B565-BFD06DD9FDAB}">
  <sheetPr codeName="Sheet13">
    <tabColor rgb="FF0070C0"/>
    <pageSetUpPr fitToPage="1"/>
  </sheetPr>
  <dimension ref="B2:Y36"/>
  <sheetViews>
    <sheetView showGridLines="0" showRuler="0" zoomScaleNormal="100" workbookViewId="0">
      <selection activeCell="L20" sqref="L20"/>
    </sheetView>
  </sheetViews>
  <sheetFormatPr defaultColWidth="9.109375" defaultRowHeight="15.6"/>
  <cols>
    <col min="1" max="1" width="3" style="7" customWidth="1"/>
    <col min="2" max="2" width="16" style="7" customWidth="1"/>
    <col min="3" max="3" width="23" style="7" customWidth="1"/>
    <col min="4" max="4" width="13.6640625" style="7" customWidth="1"/>
    <col min="5" max="6" width="13.6640625" style="768" customWidth="1"/>
    <col min="7" max="7" width="13.5546875" style="768" customWidth="1"/>
    <col min="8" max="8" width="16.6640625" style="7" customWidth="1"/>
    <col min="9" max="9" width="10.109375" style="688" customWidth="1"/>
    <col min="10" max="10" width="13.33203125" style="7" customWidth="1"/>
    <col min="11" max="11" width="13.44140625" style="7" customWidth="1"/>
    <col min="12" max="12" width="9.33203125" style="7" customWidth="1"/>
    <col min="13" max="13" width="8.44140625" style="7" customWidth="1"/>
    <col min="14" max="14" width="10.6640625" style="7" customWidth="1"/>
    <col min="15" max="17" width="9.33203125" style="7" customWidth="1"/>
    <col min="18" max="18" width="2.6640625" style="7" customWidth="1"/>
    <col min="19" max="19" width="4.33203125" style="7" customWidth="1"/>
    <col min="20" max="20" width="0.5546875" style="7" customWidth="1"/>
    <col min="21" max="256" width="9.109375" style="7"/>
    <col min="257" max="257" width="3" style="7" customWidth="1"/>
    <col min="258" max="258" width="2.6640625" style="7" customWidth="1"/>
    <col min="259" max="259" width="9.33203125" style="7" customWidth="1"/>
    <col min="260" max="260" width="13.6640625" style="7" customWidth="1"/>
    <col min="261" max="261" width="16.88671875" style="7" customWidth="1"/>
    <col min="262" max="273" width="9.33203125" style="7" customWidth="1"/>
    <col min="274" max="274" width="2.6640625" style="7" customWidth="1"/>
    <col min="275" max="275" width="3" style="7" customWidth="1"/>
    <col min="276" max="512" width="9.109375" style="7"/>
    <col min="513" max="513" width="3" style="7" customWidth="1"/>
    <col min="514" max="514" width="2.6640625" style="7" customWidth="1"/>
    <col min="515" max="515" width="9.33203125" style="7" customWidth="1"/>
    <col min="516" max="516" width="13.6640625" style="7" customWidth="1"/>
    <col min="517" max="517" width="16.88671875" style="7" customWidth="1"/>
    <col min="518" max="529" width="9.33203125" style="7" customWidth="1"/>
    <col min="530" max="530" width="2.6640625" style="7" customWidth="1"/>
    <col min="531" max="531" width="3" style="7" customWidth="1"/>
    <col min="532" max="768" width="9.109375" style="7"/>
    <col min="769" max="769" width="3" style="7" customWidth="1"/>
    <col min="770" max="770" width="2.6640625" style="7" customWidth="1"/>
    <col min="771" max="771" width="9.33203125" style="7" customWidth="1"/>
    <col min="772" max="772" width="13.6640625" style="7" customWidth="1"/>
    <col min="773" max="773" width="16.88671875" style="7" customWidth="1"/>
    <col min="774" max="785" width="9.33203125" style="7" customWidth="1"/>
    <col min="786" max="786" width="2.6640625" style="7" customWidth="1"/>
    <col min="787" max="787" width="3" style="7" customWidth="1"/>
    <col min="788" max="1024" width="9.109375" style="7"/>
    <col min="1025" max="1025" width="3" style="7" customWidth="1"/>
    <col min="1026" max="1026" width="2.6640625" style="7" customWidth="1"/>
    <col min="1027" max="1027" width="9.33203125" style="7" customWidth="1"/>
    <col min="1028" max="1028" width="13.6640625" style="7" customWidth="1"/>
    <col min="1029" max="1029" width="16.88671875" style="7" customWidth="1"/>
    <col min="1030" max="1041" width="9.33203125" style="7" customWidth="1"/>
    <col min="1042" max="1042" width="2.6640625" style="7" customWidth="1"/>
    <col min="1043" max="1043" width="3" style="7" customWidth="1"/>
    <col min="1044" max="1280" width="9.109375" style="7"/>
    <col min="1281" max="1281" width="3" style="7" customWidth="1"/>
    <col min="1282" max="1282" width="2.6640625" style="7" customWidth="1"/>
    <col min="1283" max="1283" width="9.33203125" style="7" customWidth="1"/>
    <col min="1284" max="1284" width="13.6640625" style="7" customWidth="1"/>
    <col min="1285" max="1285" width="16.88671875" style="7" customWidth="1"/>
    <col min="1286" max="1297" width="9.33203125" style="7" customWidth="1"/>
    <col min="1298" max="1298" width="2.6640625" style="7" customWidth="1"/>
    <col min="1299" max="1299" width="3" style="7" customWidth="1"/>
    <col min="1300" max="1536" width="9.109375" style="7"/>
    <col min="1537" max="1537" width="3" style="7" customWidth="1"/>
    <col min="1538" max="1538" width="2.6640625" style="7" customWidth="1"/>
    <col min="1539" max="1539" width="9.33203125" style="7" customWidth="1"/>
    <col min="1540" max="1540" width="13.6640625" style="7" customWidth="1"/>
    <col min="1541" max="1541" width="16.88671875" style="7" customWidth="1"/>
    <col min="1542" max="1553" width="9.33203125" style="7" customWidth="1"/>
    <col min="1554" max="1554" width="2.6640625" style="7" customWidth="1"/>
    <col min="1555" max="1555" width="3" style="7" customWidth="1"/>
    <col min="1556" max="1792" width="9.109375" style="7"/>
    <col min="1793" max="1793" width="3" style="7" customWidth="1"/>
    <col min="1794" max="1794" width="2.6640625" style="7" customWidth="1"/>
    <col min="1795" max="1795" width="9.33203125" style="7" customWidth="1"/>
    <col min="1796" max="1796" width="13.6640625" style="7" customWidth="1"/>
    <col min="1797" max="1797" width="16.88671875" style="7" customWidth="1"/>
    <col min="1798" max="1809" width="9.33203125" style="7" customWidth="1"/>
    <col min="1810" max="1810" width="2.6640625" style="7" customWidth="1"/>
    <col min="1811" max="1811" width="3" style="7" customWidth="1"/>
    <col min="1812" max="2048" width="9.109375" style="7"/>
    <col min="2049" max="2049" width="3" style="7" customWidth="1"/>
    <col min="2050" max="2050" width="2.6640625" style="7" customWidth="1"/>
    <col min="2051" max="2051" width="9.33203125" style="7" customWidth="1"/>
    <col min="2052" max="2052" width="13.6640625" style="7" customWidth="1"/>
    <col min="2053" max="2053" width="16.88671875" style="7" customWidth="1"/>
    <col min="2054" max="2065" width="9.33203125" style="7" customWidth="1"/>
    <col min="2066" max="2066" width="2.6640625" style="7" customWidth="1"/>
    <col min="2067" max="2067" width="3" style="7" customWidth="1"/>
    <col min="2068" max="2304" width="9.109375" style="7"/>
    <col min="2305" max="2305" width="3" style="7" customWidth="1"/>
    <col min="2306" max="2306" width="2.6640625" style="7" customWidth="1"/>
    <col min="2307" max="2307" width="9.33203125" style="7" customWidth="1"/>
    <col min="2308" max="2308" width="13.6640625" style="7" customWidth="1"/>
    <col min="2309" max="2309" width="16.88671875" style="7" customWidth="1"/>
    <col min="2310" max="2321" width="9.33203125" style="7" customWidth="1"/>
    <col min="2322" max="2322" width="2.6640625" style="7" customWidth="1"/>
    <col min="2323" max="2323" width="3" style="7" customWidth="1"/>
    <col min="2324" max="2560" width="9.109375" style="7"/>
    <col min="2561" max="2561" width="3" style="7" customWidth="1"/>
    <col min="2562" max="2562" width="2.6640625" style="7" customWidth="1"/>
    <col min="2563" max="2563" width="9.33203125" style="7" customWidth="1"/>
    <col min="2564" max="2564" width="13.6640625" style="7" customWidth="1"/>
    <col min="2565" max="2565" width="16.88671875" style="7" customWidth="1"/>
    <col min="2566" max="2577" width="9.33203125" style="7" customWidth="1"/>
    <col min="2578" max="2578" width="2.6640625" style="7" customWidth="1"/>
    <col min="2579" max="2579" width="3" style="7" customWidth="1"/>
    <col min="2580" max="2816" width="9.109375" style="7"/>
    <col min="2817" max="2817" width="3" style="7" customWidth="1"/>
    <col min="2818" max="2818" width="2.6640625" style="7" customWidth="1"/>
    <col min="2819" max="2819" width="9.33203125" style="7" customWidth="1"/>
    <col min="2820" max="2820" width="13.6640625" style="7" customWidth="1"/>
    <col min="2821" max="2821" width="16.88671875" style="7" customWidth="1"/>
    <col min="2822" max="2833" width="9.33203125" style="7" customWidth="1"/>
    <col min="2834" max="2834" width="2.6640625" style="7" customWidth="1"/>
    <col min="2835" max="2835" width="3" style="7" customWidth="1"/>
    <col min="2836" max="3072" width="9.109375" style="7"/>
    <col min="3073" max="3073" width="3" style="7" customWidth="1"/>
    <col min="3074" max="3074" width="2.6640625" style="7" customWidth="1"/>
    <col min="3075" max="3075" width="9.33203125" style="7" customWidth="1"/>
    <col min="3076" max="3076" width="13.6640625" style="7" customWidth="1"/>
    <col min="3077" max="3077" width="16.88671875" style="7" customWidth="1"/>
    <col min="3078" max="3089" width="9.33203125" style="7" customWidth="1"/>
    <col min="3090" max="3090" width="2.6640625" style="7" customWidth="1"/>
    <col min="3091" max="3091" width="3" style="7" customWidth="1"/>
    <col min="3092" max="3328" width="9.109375" style="7"/>
    <col min="3329" max="3329" width="3" style="7" customWidth="1"/>
    <col min="3330" max="3330" width="2.6640625" style="7" customWidth="1"/>
    <col min="3331" max="3331" width="9.33203125" style="7" customWidth="1"/>
    <col min="3332" max="3332" width="13.6640625" style="7" customWidth="1"/>
    <col min="3333" max="3333" width="16.88671875" style="7" customWidth="1"/>
    <col min="3334" max="3345" width="9.33203125" style="7" customWidth="1"/>
    <col min="3346" max="3346" width="2.6640625" style="7" customWidth="1"/>
    <col min="3347" max="3347" width="3" style="7" customWidth="1"/>
    <col min="3348" max="3584" width="9.109375" style="7"/>
    <col min="3585" max="3585" width="3" style="7" customWidth="1"/>
    <col min="3586" max="3586" width="2.6640625" style="7" customWidth="1"/>
    <col min="3587" max="3587" width="9.33203125" style="7" customWidth="1"/>
    <col min="3588" max="3588" width="13.6640625" style="7" customWidth="1"/>
    <col min="3589" max="3589" width="16.88671875" style="7" customWidth="1"/>
    <col min="3590" max="3601" width="9.33203125" style="7" customWidth="1"/>
    <col min="3602" max="3602" width="2.6640625" style="7" customWidth="1"/>
    <col min="3603" max="3603" width="3" style="7" customWidth="1"/>
    <col min="3604" max="3840" width="9.109375" style="7"/>
    <col min="3841" max="3841" width="3" style="7" customWidth="1"/>
    <col min="3842" max="3842" width="2.6640625" style="7" customWidth="1"/>
    <col min="3843" max="3843" width="9.33203125" style="7" customWidth="1"/>
    <col min="3844" max="3844" width="13.6640625" style="7" customWidth="1"/>
    <col min="3845" max="3845" width="16.88671875" style="7" customWidth="1"/>
    <col min="3846" max="3857" width="9.33203125" style="7" customWidth="1"/>
    <col min="3858" max="3858" width="2.6640625" style="7" customWidth="1"/>
    <col min="3859" max="3859" width="3" style="7" customWidth="1"/>
    <col min="3860" max="4096" width="9.109375" style="7"/>
    <col min="4097" max="4097" width="3" style="7" customWidth="1"/>
    <col min="4098" max="4098" width="2.6640625" style="7" customWidth="1"/>
    <col min="4099" max="4099" width="9.33203125" style="7" customWidth="1"/>
    <col min="4100" max="4100" width="13.6640625" style="7" customWidth="1"/>
    <col min="4101" max="4101" width="16.88671875" style="7" customWidth="1"/>
    <col min="4102" max="4113" width="9.33203125" style="7" customWidth="1"/>
    <col min="4114" max="4114" width="2.6640625" style="7" customWidth="1"/>
    <col min="4115" max="4115" width="3" style="7" customWidth="1"/>
    <col min="4116" max="4352" width="9.109375" style="7"/>
    <col min="4353" max="4353" width="3" style="7" customWidth="1"/>
    <col min="4354" max="4354" width="2.6640625" style="7" customWidth="1"/>
    <col min="4355" max="4355" width="9.33203125" style="7" customWidth="1"/>
    <col min="4356" max="4356" width="13.6640625" style="7" customWidth="1"/>
    <col min="4357" max="4357" width="16.88671875" style="7" customWidth="1"/>
    <col min="4358" max="4369" width="9.33203125" style="7" customWidth="1"/>
    <col min="4370" max="4370" width="2.6640625" style="7" customWidth="1"/>
    <col min="4371" max="4371" width="3" style="7" customWidth="1"/>
    <col min="4372" max="4608" width="9.109375" style="7"/>
    <col min="4609" max="4609" width="3" style="7" customWidth="1"/>
    <col min="4610" max="4610" width="2.6640625" style="7" customWidth="1"/>
    <col min="4611" max="4611" width="9.33203125" style="7" customWidth="1"/>
    <col min="4612" max="4612" width="13.6640625" style="7" customWidth="1"/>
    <col min="4613" max="4613" width="16.88671875" style="7" customWidth="1"/>
    <col min="4614" max="4625" width="9.33203125" style="7" customWidth="1"/>
    <col min="4626" max="4626" width="2.6640625" style="7" customWidth="1"/>
    <col min="4627" max="4627" width="3" style="7" customWidth="1"/>
    <col min="4628" max="4864" width="9.109375" style="7"/>
    <col min="4865" max="4865" width="3" style="7" customWidth="1"/>
    <col min="4866" max="4866" width="2.6640625" style="7" customWidth="1"/>
    <col min="4867" max="4867" width="9.33203125" style="7" customWidth="1"/>
    <col min="4868" max="4868" width="13.6640625" style="7" customWidth="1"/>
    <col min="4869" max="4869" width="16.88671875" style="7" customWidth="1"/>
    <col min="4870" max="4881" width="9.33203125" style="7" customWidth="1"/>
    <col min="4882" max="4882" width="2.6640625" style="7" customWidth="1"/>
    <col min="4883" max="4883" width="3" style="7" customWidth="1"/>
    <col min="4884" max="5120" width="9.109375" style="7"/>
    <col min="5121" max="5121" width="3" style="7" customWidth="1"/>
    <col min="5122" max="5122" width="2.6640625" style="7" customWidth="1"/>
    <col min="5123" max="5123" width="9.33203125" style="7" customWidth="1"/>
    <col min="5124" max="5124" width="13.6640625" style="7" customWidth="1"/>
    <col min="5125" max="5125" width="16.88671875" style="7" customWidth="1"/>
    <col min="5126" max="5137" width="9.33203125" style="7" customWidth="1"/>
    <col min="5138" max="5138" width="2.6640625" style="7" customWidth="1"/>
    <col min="5139" max="5139" width="3" style="7" customWidth="1"/>
    <col min="5140" max="5376" width="9.109375" style="7"/>
    <col min="5377" max="5377" width="3" style="7" customWidth="1"/>
    <col min="5378" max="5378" width="2.6640625" style="7" customWidth="1"/>
    <col min="5379" max="5379" width="9.33203125" style="7" customWidth="1"/>
    <col min="5380" max="5380" width="13.6640625" style="7" customWidth="1"/>
    <col min="5381" max="5381" width="16.88671875" style="7" customWidth="1"/>
    <col min="5382" max="5393" width="9.33203125" style="7" customWidth="1"/>
    <col min="5394" max="5394" width="2.6640625" style="7" customWidth="1"/>
    <col min="5395" max="5395" width="3" style="7" customWidth="1"/>
    <col min="5396" max="5632" width="9.109375" style="7"/>
    <col min="5633" max="5633" width="3" style="7" customWidth="1"/>
    <col min="5634" max="5634" width="2.6640625" style="7" customWidth="1"/>
    <col min="5635" max="5635" width="9.33203125" style="7" customWidth="1"/>
    <col min="5636" max="5636" width="13.6640625" style="7" customWidth="1"/>
    <col min="5637" max="5637" width="16.88671875" style="7" customWidth="1"/>
    <col min="5638" max="5649" width="9.33203125" style="7" customWidth="1"/>
    <col min="5650" max="5650" width="2.6640625" style="7" customWidth="1"/>
    <col min="5651" max="5651" width="3" style="7" customWidth="1"/>
    <col min="5652" max="5888" width="9.109375" style="7"/>
    <col min="5889" max="5889" width="3" style="7" customWidth="1"/>
    <col min="5890" max="5890" width="2.6640625" style="7" customWidth="1"/>
    <col min="5891" max="5891" width="9.33203125" style="7" customWidth="1"/>
    <col min="5892" max="5892" width="13.6640625" style="7" customWidth="1"/>
    <col min="5893" max="5893" width="16.88671875" style="7" customWidth="1"/>
    <col min="5894" max="5905" width="9.33203125" style="7" customWidth="1"/>
    <col min="5906" max="5906" width="2.6640625" style="7" customWidth="1"/>
    <col min="5907" max="5907" width="3" style="7" customWidth="1"/>
    <col min="5908" max="6144" width="9.109375" style="7"/>
    <col min="6145" max="6145" width="3" style="7" customWidth="1"/>
    <col min="6146" max="6146" width="2.6640625" style="7" customWidth="1"/>
    <col min="6147" max="6147" width="9.33203125" style="7" customWidth="1"/>
    <col min="6148" max="6148" width="13.6640625" style="7" customWidth="1"/>
    <col min="6149" max="6149" width="16.88671875" style="7" customWidth="1"/>
    <col min="6150" max="6161" width="9.33203125" style="7" customWidth="1"/>
    <col min="6162" max="6162" width="2.6640625" style="7" customWidth="1"/>
    <col min="6163" max="6163" width="3" style="7" customWidth="1"/>
    <col min="6164" max="6400" width="9.109375" style="7"/>
    <col min="6401" max="6401" width="3" style="7" customWidth="1"/>
    <col min="6402" max="6402" width="2.6640625" style="7" customWidth="1"/>
    <col min="6403" max="6403" width="9.33203125" style="7" customWidth="1"/>
    <col min="6404" max="6404" width="13.6640625" style="7" customWidth="1"/>
    <col min="6405" max="6405" width="16.88671875" style="7" customWidth="1"/>
    <col min="6406" max="6417" width="9.33203125" style="7" customWidth="1"/>
    <col min="6418" max="6418" width="2.6640625" style="7" customWidth="1"/>
    <col min="6419" max="6419" width="3" style="7" customWidth="1"/>
    <col min="6420" max="6656" width="9.109375" style="7"/>
    <col min="6657" max="6657" width="3" style="7" customWidth="1"/>
    <col min="6658" max="6658" width="2.6640625" style="7" customWidth="1"/>
    <col min="6659" max="6659" width="9.33203125" style="7" customWidth="1"/>
    <col min="6660" max="6660" width="13.6640625" style="7" customWidth="1"/>
    <col min="6661" max="6661" width="16.88671875" style="7" customWidth="1"/>
    <col min="6662" max="6673" width="9.33203125" style="7" customWidth="1"/>
    <col min="6674" max="6674" width="2.6640625" style="7" customWidth="1"/>
    <col min="6675" max="6675" width="3" style="7" customWidth="1"/>
    <col min="6676" max="6912" width="9.109375" style="7"/>
    <col min="6913" max="6913" width="3" style="7" customWidth="1"/>
    <col min="6914" max="6914" width="2.6640625" style="7" customWidth="1"/>
    <col min="6915" max="6915" width="9.33203125" style="7" customWidth="1"/>
    <col min="6916" max="6916" width="13.6640625" style="7" customWidth="1"/>
    <col min="6917" max="6917" width="16.88671875" style="7" customWidth="1"/>
    <col min="6918" max="6929" width="9.33203125" style="7" customWidth="1"/>
    <col min="6930" max="6930" width="2.6640625" style="7" customWidth="1"/>
    <col min="6931" max="6931" width="3" style="7" customWidth="1"/>
    <col min="6932" max="7168" width="9.109375" style="7"/>
    <col min="7169" max="7169" width="3" style="7" customWidth="1"/>
    <col min="7170" max="7170" width="2.6640625" style="7" customWidth="1"/>
    <col min="7171" max="7171" width="9.33203125" style="7" customWidth="1"/>
    <col min="7172" max="7172" width="13.6640625" style="7" customWidth="1"/>
    <col min="7173" max="7173" width="16.88671875" style="7" customWidth="1"/>
    <col min="7174" max="7185" width="9.33203125" style="7" customWidth="1"/>
    <col min="7186" max="7186" width="2.6640625" style="7" customWidth="1"/>
    <col min="7187" max="7187" width="3" style="7" customWidth="1"/>
    <col min="7188" max="7424" width="9.109375" style="7"/>
    <col min="7425" max="7425" width="3" style="7" customWidth="1"/>
    <col min="7426" max="7426" width="2.6640625" style="7" customWidth="1"/>
    <col min="7427" max="7427" width="9.33203125" style="7" customWidth="1"/>
    <col min="7428" max="7428" width="13.6640625" style="7" customWidth="1"/>
    <col min="7429" max="7429" width="16.88671875" style="7" customWidth="1"/>
    <col min="7430" max="7441" width="9.33203125" style="7" customWidth="1"/>
    <col min="7442" max="7442" width="2.6640625" style="7" customWidth="1"/>
    <col min="7443" max="7443" width="3" style="7" customWidth="1"/>
    <col min="7444" max="7680" width="9.109375" style="7"/>
    <col min="7681" max="7681" width="3" style="7" customWidth="1"/>
    <col min="7682" max="7682" width="2.6640625" style="7" customWidth="1"/>
    <col min="7683" max="7683" width="9.33203125" style="7" customWidth="1"/>
    <col min="7684" max="7684" width="13.6640625" style="7" customWidth="1"/>
    <col min="7685" max="7685" width="16.88671875" style="7" customWidth="1"/>
    <col min="7686" max="7697" width="9.33203125" style="7" customWidth="1"/>
    <col min="7698" max="7698" width="2.6640625" style="7" customWidth="1"/>
    <col min="7699" max="7699" width="3" style="7" customWidth="1"/>
    <col min="7700" max="7936" width="9.109375" style="7"/>
    <col min="7937" max="7937" width="3" style="7" customWidth="1"/>
    <col min="7938" max="7938" width="2.6640625" style="7" customWidth="1"/>
    <col min="7939" max="7939" width="9.33203125" style="7" customWidth="1"/>
    <col min="7940" max="7940" width="13.6640625" style="7" customWidth="1"/>
    <col min="7941" max="7941" width="16.88671875" style="7" customWidth="1"/>
    <col min="7942" max="7953" width="9.33203125" style="7" customWidth="1"/>
    <col min="7954" max="7954" width="2.6640625" style="7" customWidth="1"/>
    <col min="7955" max="7955" width="3" style="7" customWidth="1"/>
    <col min="7956" max="8192" width="9.109375" style="7"/>
    <col min="8193" max="8193" width="3" style="7" customWidth="1"/>
    <col min="8194" max="8194" width="2.6640625" style="7" customWidth="1"/>
    <col min="8195" max="8195" width="9.33203125" style="7" customWidth="1"/>
    <col min="8196" max="8196" width="13.6640625" style="7" customWidth="1"/>
    <col min="8197" max="8197" width="16.88671875" style="7" customWidth="1"/>
    <col min="8198" max="8209" width="9.33203125" style="7" customWidth="1"/>
    <col min="8210" max="8210" width="2.6640625" style="7" customWidth="1"/>
    <col min="8211" max="8211" width="3" style="7" customWidth="1"/>
    <col min="8212" max="8448" width="9.109375" style="7"/>
    <col min="8449" max="8449" width="3" style="7" customWidth="1"/>
    <col min="8450" max="8450" width="2.6640625" style="7" customWidth="1"/>
    <col min="8451" max="8451" width="9.33203125" style="7" customWidth="1"/>
    <col min="8452" max="8452" width="13.6640625" style="7" customWidth="1"/>
    <col min="8453" max="8453" width="16.88671875" style="7" customWidth="1"/>
    <col min="8454" max="8465" width="9.33203125" style="7" customWidth="1"/>
    <col min="8466" max="8466" width="2.6640625" style="7" customWidth="1"/>
    <col min="8467" max="8467" width="3" style="7" customWidth="1"/>
    <col min="8468" max="8704" width="9.109375" style="7"/>
    <col min="8705" max="8705" width="3" style="7" customWidth="1"/>
    <col min="8706" max="8706" width="2.6640625" style="7" customWidth="1"/>
    <col min="8707" max="8707" width="9.33203125" style="7" customWidth="1"/>
    <col min="8708" max="8708" width="13.6640625" style="7" customWidth="1"/>
    <col min="8709" max="8709" width="16.88671875" style="7" customWidth="1"/>
    <col min="8710" max="8721" width="9.33203125" style="7" customWidth="1"/>
    <col min="8722" max="8722" width="2.6640625" style="7" customWidth="1"/>
    <col min="8723" max="8723" width="3" style="7" customWidth="1"/>
    <col min="8724" max="8960" width="9.109375" style="7"/>
    <col min="8961" max="8961" width="3" style="7" customWidth="1"/>
    <col min="8962" max="8962" width="2.6640625" style="7" customWidth="1"/>
    <col min="8963" max="8963" width="9.33203125" style="7" customWidth="1"/>
    <col min="8964" max="8964" width="13.6640625" style="7" customWidth="1"/>
    <col min="8965" max="8965" width="16.88671875" style="7" customWidth="1"/>
    <col min="8966" max="8977" width="9.33203125" style="7" customWidth="1"/>
    <col min="8978" max="8978" width="2.6640625" style="7" customWidth="1"/>
    <col min="8979" max="8979" width="3" style="7" customWidth="1"/>
    <col min="8980" max="9216" width="9.109375" style="7"/>
    <col min="9217" max="9217" width="3" style="7" customWidth="1"/>
    <col min="9218" max="9218" width="2.6640625" style="7" customWidth="1"/>
    <col min="9219" max="9219" width="9.33203125" style="7" customWidth="1"/>
    <col min="9220" max="9220" width="13.6640625" style="7" customWidth="1"/>
    <col min="9221" max="9221" width="16.88671875" style="7" customWidth="1"/>
    <col min="9222" max="9233" width="9.33203125" style="7" customWidth="1"/>
    <col min="9234" max="9234" width="2.6640625" style="7" customWidth="1"/>
    <col min="9235" max="9235" width="3" style="7" customWidth="1"/>
    <col min="9236" max="9472" width="9.109375" style="7"/>
    <col min="9473" max="9473" width="3" style="7" customWidth="1"/>
    <col min="9474" max="9474" width="2.6640625" style="7" customWidth="1"/>
    <col min="9475" max="9475" width="9.33203125" style="7" customWidth="1"/>
    <col min="9476" max="9476" width="13.6640625" style="7" customWidth="1"/>
    <col min="9477" max="9477" width="16.88671875" style="7" customWidth="1"/>
    <col min="9478" max="9489" width="9.33203125" style="7" customWidth="1"/>
    <col min="9490" max="9490" width="2.6640625" style="7" customWidth="1"/>
    <col min="9491" max="9491" width="3" style="7" customWidth="1"/>
    <col min="9492" max="9728" width="9.109375" style="7"/>
    <col min="9729" max="9729" width="3" style="7" customWidth="1"/>
    <col min="9730" max="9730" width="2.6640625" style="7" customWidth="1"/>
    <col min="9731" max="9731" width="9.33203125" style="7" customWidth="1"/>
    <col min="9732" max="9732" width="13.6640625" style="7" customWidth="1"/>
    <col min="9733" max="9733" width="16.88671875" style="7" customWidth="1"/>
    <col min="9734" max="9745" width="9.33203125" style="7" customWidth="1"/>
    <col min="9746" max="9746" width="2.6640625" style="7" customWidth="1"/>
    <col min="9747" max="9747" width="3" style="7" customWidth="1"/>
    <col min="9748" max="9984" width="9.109375" style="7"/>
    <col min="9985" max="9985" width="3" style="7" customWidth="1"/>
    <col min="9986" max="9986" width="2.6640625" style="7" customWidth="1"/>
    <col min="9987" max="9987" width="9.33203125" style="7" customWidth="1"/>
    <col min="9988" max="9988" width="13.6640625" style="7" customWidth="1"/>
    <col min="9989" max="9989" width="16.88671875" style="7" customWidth="1"/>
    <col min="9990" max="10001" width="9.33203125" style="7" customWidth="1"/>
    <col min="10002" max="10002" width="2.6640625" style="7" customWidth="1"/>
    <col min="10003" max="10003" width="3" style="7" customWidth="1"/>
    <col min="10004" max="10240" width="9.109375" style="7"/>
    <col min="10241" max="10241" width="3" style="7" customWidth="1"/>
    <col min="10242" max="10242" width="2.6640625" style="7" customWidth="1"/>
    <col min="10243" max="10243" width="9.33203125" style="7" customWidth="1"/>
    <col min="10244" max="10244" width="13.6640625" style="7" customWidth="1"/>
    <col min="10245" max="10245" width="16.88671875" style="7" customWidth="1"/>
    <col min="10246" max="10257" width="9.33203125" style="7" customWidth="1"/>
    <col min="10258" max="10258" width="2.6640625" style="7" customWidth="1"/>
    <col min="10259" max="10259" width="3" style="7" customWidth="1"/>
    <col min="10260" max="10496" width="9.109375" style="7"/>
    <col min="10497" max="10497" width="3" style="7" customWidth="1"/>
    <col min="10498" max="10498" width="2.6640625" style="7" customWidth="1"/>
    <col min="10499" max="10499" width="9.33203125" style="7" customWidth="1"/>
    <col min="10500" max="10500" width="13.6640625" style="7" customWidth="1"/>
    <col min="10501" max="10501" width="16.88671875" style="7" customWidth="1"/>
    <col min="10502" max="10513" width="9.33203125" style="7" customWidth="1"/>
    <col min="10514" max="10514" width="2.6640625" style="7" customWidth="1"/>
    <col min="10515" max="10515" width="3" style="7" customWidth="1"/>
    <col min="10516" max="10752" width="9.109375" style="7"/>
    <col min="10753" max="10753" width="3" style="7" customWidth="1"/>
    <col min="10754" max="10754" width="2.6640625" style="7" customWidth="1"/>
    <col min="10755" max="10755" width="9.33203125" style="7" customWidth="1"/>
    <col min="10756" max="10756" width="13.6640625" style="7" customWidth="1"/>
    <col min="10757" max="10757" width="16.88671875" style="7" customWidth="1"/>
    <col min="10758" max="10769" width="9.33203125" style="7" customWidth="1"/>
    <col min="10770" max="10770" width="2.6640625" style="7" customWidth="1"/>
    <col min="10771" max="10771" width="3" style="7" customWidth="1"/>
    <col min="10772" max="11008" width="9.109375" style="7"/>
    <col min="11009" max="11009" width="3" style="7" customWidth="1"/>
    <col min="11010" max="11010" width="2.6640625" style="7" customWidth="1"/>
    <col min="11011" max="11011" width="9.33203125" style="7" customWidth="1"/>
    <col min="11012" max="11012" width="13.6640625" style="7" customWidth="1"/>
    <col min="11013" max="11013" width="16.88671875" style="7" customWidth="1"/>
    <col min="11014" max="11025" width="9.33203125" style="7" customWidth="1"/>
    <col min="11026" max="11026" width="2.6640625" style="7" customWidth="1"/>
    <col min="11027" max="11027" width="3" style="7" customWidth="1"/>
    <col min="11028" max="11264" width="9.109375" style="7"/>
    <col min="11265" max="11265" width="3" style="7" customWidth="1"/>
    <col min="11266" max="11266" width="2.6640625" style="7" customWidth="1"/>
    <col min="11267" max="11267" width="9.33203125" style="7" customWidth="1"/>
    <col min="11268" max="11268" width="13.6640625" style="7" customWidth="1"/>
    <col min="11269" max="11269" width="16.88671875" style="7" customWidth="1"/>
    <col min="11270" max="11281" width="9.33203125" style="7" customWidth="1"/>
    <col min="11282" max="11282" width="2.6640625" style="7" customWidth="1"/>
    <col min="11283" max="11283" width="3" style="7" customWidth="1"/>
    <col min="11284" max="11520" width="9.109375" style="7"/>
    <col min="11521" max="11521" width="3" style="7" customWidth="1"/>
    <col min="11522" max="11522" width="2.6640625" style="7" customWidth="1"/>
    <col min="11523" max="11523" width="9.33203125" style="7" customWidth="1"/>
    <col min="11524" max="11524" width="13.6640625" style="7" customWidth="1"/>
    <col min="11525" max="11525" width="16.88671875" style="7" customWidth="1"/>
    <col min="11526" max="11537" width="9.33203125" style="7" customWidth="1"/>
    <col min="11538" max="11538" width="2.6640625" style="7" customWidth="1"/>
    <col min="11539" max="11539" width="3" style="7" customWidth="1"/>
    <col min="11540" max="11776" width="9.109375" style="7"/>
    <col min="11777" max="11777" width="3" style="7" customWidth="1"/>
    <col min="11778" max="11778" width="2.6640625" style="7" customWidth="1"/>
    <col min="11779" max="11779" width="9.33203125" style="7" customWidth="1"/>
    <col min="11780" max="11780" width="13.6640625" style="7" customWidth="1"/>
    <col min="11781" max="11781" width="16.88671875" style="7" customWidth="1"/>
    <col min="11782" max="11793" width="9.33203125" style="7" customWidth="1"/>
    <col min="11794" max="11794" width="2.6640625" style="7" customWidth="1"/>
    <col min="11795" max="11795" width="3" style="7" customWidth="1"/>
    <col min="11796" max="12032" width="9.109375" style="7"/>
    <col min="12033" max="12033" width="3" style="7" customWidth="1"/>
    <col min="12034" max="12034" width="2.6640625" style="7" customWidth="1"/>
    <col min="12035" max="12035" width="9.33203125" style="7" customWidth="1"/>
    <col min="12036" max="12036" width="13.6640625" style="7" customWidth="1"/>
    <col min="12037" max="12037" width="16.88671875" style="7" customWidth="1"/>
    <col min="12038" max="12049" width="9.33203125" style="7" customWidth="1"/>
    <col min="12050" max="12050" width="2.6640625" style="7" customWidth="1"/>
    <col min="12051" max="12051" width="3" style="7" customWidth="1"/>
    <col min="12052" max="12288" width="9.109375" style="7"/>
    <col min="12289" max="12289" width="3" style="7" customWidth="1"/>
    <col min="12290" max="12290" width="2.6640625" style="7" customWidth="1"/>
    <col min="12291" max="12291" width="9.33203125" style="7" customWidth="1"/>
    <col min="12292" max="12292" width="13.6640625" style="7" customWidth="1"/>
    <col min="12293" max="12293" width="16.88671875" style="7" customWidth="1"/>
    <col min="12294" max="12305" width="9.33203125" style="7" customWidth="1"/>
    <col min="12306" max="12306" width="2.6640625" style="7" customWidth="1"/>
    <col min="12307" max="12307" width="3" style="7" customWidth="1"/>
    <col min="12308" max="12544" width="9.109375" style="7"/>
    <col min="12545" max="12545" width="3" style="7" customWidth="1"/>
    <col min="12546" max="12546" width="2.6640625" style="7" customWidth="1"/>
    <col min="12547" max="12547" width="9.33203125" style="7" customWidth="1"/>
    <col min="12548" max="12548" width="13.6640625" style="7" customWidth="1"/>
    <col min="12549" max="12549" width="16.88671875" style="7" customWidth="1"/>
    <col min="12550" max="12561" width="9.33203125" style="7" customWidth="1"/>
    <col min="12562" max="12562" width="2.6640625" style="7" customWidth="1"/>
    <col min="12563" max="12563" width="3" style="7" customWidth="1"/>
    <col min="12564" max="12800" width="9.109375" style="7"/>
    <col min="12801" max="12801" width="3" style="7" customWidth="1"/>
    <col min="12802" max="12802" width="2.6640625" style="7" customWidth="1"/>
    <col min="12803" max="12803" width="9.33203125" style="7" customWidth="1"/>
    <col min="12804" max="12804" width="13.6640625" style="7" customWidth="1"/>
    <col min="12805" max="12805" width="16.88671875" style="7" customWidth="1"/>
    <col min="12806" max="12817" width="9.33203125" style="7" customWidth="1"/>
    <col min="12818" max="12818" width="2.6640625" style="7" customWidth="1"/>
    <col min="12819" max="12819" width="3" style="7" customWidth="1"/>
    <col min="12820" max="13056" width="9.109375" style="7"/>
    <col min="13057" max="13057" width="3" style="7" customWidth="1"/>
    <col min="13058" max="13058" width="2.6640625" style="7" customWidth="1"/>
    <col min="13059" max="13059" width="9.33203125" style="7" customWidth="1"/>
    <col min="13060" max="13060" width="13.6640625" style="7" customWidth="1"/>
    <col min="13061" max="13061" width="16.88671875" style="7" customWidth="1"/>
    <col min="13062" max="13073" width="9.33203125" style="7" customWidth="1"/>
    <col min="13074" max="13074" width="2.6640625" style="7" customWidth="1"/>
    <col min="13075" max="13075" width="3" style="7" customWidth="1"/>
    <col min="13076" max="13312" width="9.109375" style="7"/>
    <col min="13313" max="13313" width="3" style="7" customWidth="1"/>
    <col min="13314" max="13314" width="2.6640625" style="7" customWidth="1"/>
    <col min="13315" max="13315" width="9.33203125" style="7" customWidth="1"/>
    <col min="13316" max="13316" width="13.6640625" style="7" customWidth="1"/>
    <col min="13317" max="13317" width="16.88671875" style="7" customWidth="1"/>
    <col min="13318" max="13329" width="9.33203125" style="7" customWidth="1"/>
    <col min="13330" max="13330" width="2.6640625" style="7" customWidth="1"/>
    <col min="13331" max="13331" width="3" style="7" customWidth="1"/>
    <col min="13332" max="13568" width="9.109375" style="7"/>
    <col min="13569" max="13569" width="3" style="7" customWidth="1"/>
    <col min="13570" max="13570" width="2.6640625" style="7" customWidth="1"/>
    <col min="13571" max="13571" width="9.33203125" style="7" customWidth="1"/>
    <col min="13572" max="13572" width="13.6640625" style="7" customWidth="1"/>
    <col min="13573" max="13573" width="16.88671875" style="7" customWidth="1"/>
    <col min="13574" max="13585" width="9.33203125" style="7" customWidth="1"/>
    <col min="13586" max="13586" width="2.6640625" style="7" customWidth="1"/>
    <col min="13587" max="13587" width="3" style="7" customWidth="1"/>
    <col min="13588" max="13824" width="9.109375" style="7"/>
    <col min="13825" max="13825" width="3" style="7" customWidth="1"/>
    <col min="13826" max="13826" width="2.6640625" style="7" customWidth="1"/>
    <col min="13827" max="13827" width="9.33203125" style="7" customWidth="1"/>
    <col min="13828" max="13828" width="13.6640625" style="7" customWidth="1"/>
    <col min="13829" max="13829" width="16.88671875" style="7" customWidth="1"/>
    <col min="13830" max="13841" width="9.33203125" style="7" customWidth="1"/>
    <col min="13842" max="13842" width="2.6640625" style="7" customWidth="1"/>
    <col min="13843" max="13843" width="3" style="7" customWidth="1"/>
    <col min="13844" max="14080" width="9.109375" style="7"/>
    <col min="14081" max="14081" width="3" style="7" customWidth="1"/>
    <col min="14082" max="14082" width="2.6640625" style="7" customWidth="1"/>
    <col min="14083" max="14083" width="9.33203125" style="7" customWidth="1"/>
    <col min="14084" max="14084" width="13.6640625" style="7" customWidth="1"/>
    <col min="14085" max="14085" width="16.88671875" style="7" customWidth="1"/>
    <col min="14086" max="14097" width="9.33203125" style="7" customWidth="1"/>
    <col min="14098" max="14098" width="2.6640625" style="7" customWidth="1"/>
    <col min="14099" max="14099" width="3" style="7" customWidth="1"/>
    <col min="14100" max="14336" width="9.109375" style="7"/>
    <col min="14337" max="14337" width="3" style="7" customWidth="1"/>
    <col min="14338" max="14338" width="2.6640625" style="7" customWidth="1"/>
    <col min="14339" max="14339" width="9.33203125" style="7" customWidth="1"/>
    <col min="14340" max="14340" width="13.6640625" style="7" customWidth="1"/>
    <col min="14341" max="14341" width="16.88671875" style="7" customWidth="1"/>
    <col min="14342" max="14353" width="9.33203125" style="7" customWidth="1"/>
    <col min="14354" max="14354" width="2.6640625" style="7" customWidth="1"/>
    <col min="14355" max="14355" width="3" style="7" customWidth="1"/>
    <col min="14356" max="14592" width="9.109375" style="7"/>
    <col min="14593" max="14593" width="3" style="7" customWidth="1"/>
    <col min="14594" max="14594" width="2.6640625" style="7" customWidth="1"/>
    <col min="14595" max="14595" width="9.33203125" style="7" customWidth="1"/>
    <col min="14596" max="14596" width="13.6640625" style="7" customWidth="1"/>
    <col min="14597" max="14597" width="16.88671875" style="7" customWidth="1"/>
    <col min="14598" max="14609" width="9.33203125" style="7" customWidth="1"/>
    <col min="14610" max="14610" width="2.6640625" style="7" customWidth="1"/>
    <col min="14611" max="14611" width="3" style="7" customWidth="1"/>
    <col min="14612" max="14848" width="9.109375" style="7"/>
    <col min="14849" max="14849" width="3" style="7" customWidth="1"/>
    <col min="14850" max="14850" width="2.6640625" style="7" customWidth="1"/>
    <col min="14851" max="14851" width="9.33203125" style="7" customWidth="1"/>
    <col min="14852" max="14852" width="13.6640625" style="7" customWidth="1"/>
    <col min="14853" max="14853" width="16.88671875" style="7" customWidth="1"/>
    <col min="14854" max="14865" width="9.33203125" style="7" customWidth="1"/>
    <col min="14866" max="14866" width="2.6640625" style="7" customWidth="1"/>
    <col min="14867" max="14867" width="3" style="7" customWidth="1"/>
    <col min="14868" max="15104" width="9.109375" style="7"/>
    <col min="15105" max="15105" width="3" style="7" customWidth="1"/>
    <col min="15106" max="15106" width="2.6640625" style="7" customWidth="1"/>
    <col min="15107" max="15107" width="9.33203125" style="7" customWidth="1"/>
    <col min="15108" max="15108" width="13.6640625" style="7" customWidth="1"/>
    <col min="15109" max="15109" width="16.88671875" style="7" customWidth="1"/>
    <col min="15110" max="15121" width="9.33203125" style="7" customWidth="1"/>
    <col min="15122" max="15122" width="2.6640625" style="7" customWidth="1"/>
    <col min="15123" max="15123" width="3" style="7" customWidth="1"/>
    <col min="15124" max="15360" width="9.109375" style="7"/>
    <col min="15361" max="15361" width="3" style="7" customWidth="1"/>
    <col min="15362" max="15362" width="2.6640625" style="7" customWidth="1"/>
    <col min="15363" max="15363" width="9.33203125" style="7" customWidth="1"/>
    <col min="15364" max="15364" width="13.6640625" style="7" customWidth="1"/>
    <col min="15365" max="15365" width="16.88671875" style="7" customWidth="1"/>
    <col min="15366" max="15377" width="9.33203125" style="7" customWidth="1"/>
    <col min="15378" max="15378" width="2.6640625" style="7" customWidth="1"/>
    <col min="15379" max="15379" width="3" style="7" customWidth="1"/>
    <col min="15380" max="15616" width="9.109375" style="7"/>
    <col min="15617" max="15617" width="3" style="7" customWidth="1"/>
    <col min="15618" max="15618" width="2.6640625" style="7" customWidth="1"/>
    <col min="15619" max="15619" width="9.33203125" style="7" customWidth="1"/>
    <col min="15620" max="15620" width="13.6640625" style="7" customWidth="1"/>
    <col min="15621" max="15621" width="16.88671875" style="7" customWidth="1"/>
    <col min="15622" max="15633" width="9.33203125" style="7" customWidth="1"/>
    <col min="15634" max="15634" width="2.6640625" style="7" customWidth="1"/>
    <col min="15635" max="15635" width="3" style="7" customWidth="1"/>
    <col min="15636" max="15872" width="9.109375" style="7"/>
    <col min="15873" max="15873" width="3" style="7" customWidth="1"/>
    <col min="15874" max="15874" width="2.6640625" style="7" customWidth="1"/>
    <col min="15875" max="15875" width="9.33203125" style="7" customWidth="1"/>
    <col min="15876" max="15876" width="13.6640625" style="7" customWidth="1"/>
    <col min="15877" max="15877" width="16.88671875" style="7" customWidth="1"/>
    <col min="15878" max="15889" width="9.33203125" style="7" customWidth="1"/>
    <col min="15890" max="15890" width="2.6640625" style="7" customWidth="1"/>
    <col min="15891" max="15891" width="3" style="7" customWidth="1"/>
    <col min="15892" max="16128" width="9.109375" style="7"/>
    <col min="16129" max="16129" width="3" style="7" customWidth="1"/>
    <col min="16130" max="16130" width="2.6640625" style="7" customWidth="1"/>
    <col min="16131" max="16131" width="9.33203125" style="7" customWidth="1"/>
    <col min="16132" max="16132" width="13.6640625" style="7" customWidth="1"/>
    <col min="16133" max="16133" width="16.88671875" style="7" customWidth="1"/>
    <col min="16134" max="16145" width="9.33203125" style="7" customWidth="1"/>
    <col min="16146" max="16146" width="2.6640625" style="7" customWidth="1"/>
    <col min="16147" max="16147" width="3" style="7" customWidth="1"/>
    <col min="16148" max="16384" width="9.109375" style="7"/>
  </cols>
  <sheetData>
    <row r="2" spans="2:25">
      <c r="I2" s="684"/>
    </row>
    <row r="3" spans="2:25">
      <c r="I3" s="685"/>
    </row>
    <row r="4" spans="2:25" ht="34.200000000000003">
      <c r="F4" s="773"/>
      <c r="G4" s="773"/>
      <c r="H4" s="664"/>
      <c r="I4" s="686"/>
    </row>
    <row r="5" spans="2:25" ht="34.200000000000003">
      <c r="F5" s="773"/>
      <c r="G5" s="773"/>
      <c r="H5" s="664"/>
      <c r="I5" s="686"/>
    </row>
    <row r="6" spans="2:25" ht="30" customHeight="1">
      <c r="B6" s="841" t="s">
        <v>684</v>
      </c>
      <c r="C6" s="841"/>
      <c r="D6" s="841"/>
      <c r="E6" s="841"/>
      <c r="F6" s="841"/>
      <c r="G6" s="841"/>
      <c r="H6" s="841"/>
      <c r="I6" s="841"/>
      <c r="J6" s="841"/>
      <c r="K6" s="841"/>
      <c r="L6" s="841"/>
      <c r="M6" s="841"/>
      <c r="N6" s="841"/>
      <c r="O6" s="841"/>
      <c r="P6" s="841"/>
      <c r="Q6" s="841"/>
      <c r="R6" s="841"/>
      <c r="S6" s="841"/>
      <c r="T6" s="841"/>
      <c r="U6" s="7" t="s">
        <v>621</v>
      </c>
    </row>
    <row r="7" spans="2:25" ht="16.2">
      <c r="C7" s="665"/>
      <c r="D7" s="666"/>
      <c r="E7" s="769"/>
      <c r="F7" s="774"/>
      <c r="G7" s="774"/>
      <c r="H7" s="667"/>
      <c r="I7" s="687"/>
      <c r="J7" s="668"/>
      <c r="K7" s="667"/>
      <c r="L7" s="667"/>
      <c r="M7" s="667"/>
      <c r="N7" s="667"/>
      <c r="O7" s="667"/>
    </row>
    <row r="8" spans="2:25" ht="21">
      <c r="B8" s="842" t="s">
        <v>881</v>
      </c>
      <c r="C8" s="843"/>
      <c r="D8" s="843"/>
      <c r="E8" s="843"/>
      <c r="F8" s="843"/>
      <c r="G8" s="843"/>
      <c r="H8" s="843"/>
      <c r="I8" s="843"/>
      <c r="J8" s="843"/>
      <c r="K8" s="843"/>
      <c r="L8" s="843"/>
      <c r="M8" s="843"/>
      <c r="N8" s="843"/>
      <c r="O8" s="843"/>
      <c r="P8" s="843"/>
      <c r="Q8" s="843"/>
      <c r="R8" s="843"/>
      <c r="S8" s="843"/>
    </row>
    <row r="9" spans="2:25" ht="25.8">
      <c r="B9" s="669" t="s">
        <v>2578</v>
      </c>
      <c r="C9" s="38"/>
      <c r="D9" s="666"/>
      <c r="E9" s="769"/>
      <c r="F9" s="774"/>
      <c r="G9" s="774"/>
      <c r="H9" s="670"/>
      <c r="T9" s="671"/>
      <c r="U9" s="671"/>
      <c r="V9" s="671"/>
    </row>
    <row r="10" spans="2:25" ht="16.8" thickBot="1">
      <c r="C10" s="672"/>
      <c r="D10" s="8"/>
      <c r="E10" s="770"/>
      <c r="F10" s="774"/>
      <c r="G10" s="774"/>
      <c r="T10" s="671"/>
      <c r="U10" s="671"/>
      <c r="V10" s="671"/>
    </row>
    <row r="11" spans="2:25" s="673" customFormat="1" ht="30.75" customHeight="1" thickBot="1">
      <c r="B11" s="844" t="s">
        <v>689</v>
      </c>
      <c r="C11" s="844"/>
      <c r="D11" s="845"/>
      <c r="E11" s="845"/>
      <c r="F11" s="845"/>
      <c r="G11" s="846"/>
      <c r="H11" s="847" t="s">
        <v>2602</v>
      </c>
      <c r="I11" s="848"/>
      <c r="J11" s="848"/>
      <c r="K11" s="848"/>
      <c r="L11" s="848"/>
      <c r="M11" s="848"/>
      <c r="N11" s="849"/>
      <c r="O11" s="850" t="str">
        <f>VLOOKUP($H$11,'[1]NATIONAL EXPORT RATES'!$B$6:$AD$536,2,FALSE)</f>
        <v>New Zealand</v>
      </c>
      <c r="P11" s="851"/>
      <c r="Q11" s="851"/>
      <c r="R11" s="851"/>
      <c r="S11" s="852"/>
      <c r="T11" s="674"/>
      <c r="U11" s="674"/>
      <c r="V11" s="674"/>
      <c r="W11" s="674"/>
      <c r="X11" s="674"/>
      <c r="Y11" s="674"/>
    </row>
    <row r="12" spans="2:25" s="673" customFormat="1" ht="46.5" customHeight="1" thickBot="1">
      <c r="B12" s="833"/>
      <c r="C12" s="834"/>
      <c r="D12" s="675" t="s">
        <v>714</v>
      </c>
      <c r="E12" s="771" t="s">
        <v>622</v>
      </c>
      <c r="F12" s="771" t="s">
        <v>623</v>
      </c>
      <c r="G12" s="771" t="s">
        <v>762</v>
      </c>
      <c r="H12" s="680" t="s">
        <v>2494</v>
      </c>
      <c r="I12" s="689" t="s">
        <v>866</v>
      </c>
      <c r="J12" s="835" t="s">
        <v>625</v>
      </c>
      <c r="K12" s="836"/>
      <c r="L12" s="836"/>
      <c r="M12" s="836"/>
      <c r="N12" s="837"/>
      <c r="O12" s="838" t="s">
        <v>691</v>
      </c>
      <c r="P12" s="839"/>
      <c r="Q12" s="839"/>
      <c r="R12" s="839"/>
      <c r="S12" s="840"/>
    </row>
    <row r="13" spans="2:25" s="673" customFormat="1" ht="34.5" customHeight="1" thickBot="1">
      <c r="B13" s="853" t="s">
        <v>863</v>
      </c>
      <c r="C13" s="854"/>
      <c r="D13" s="676" t="str">
        <f>VLOOKUP($H$11,'[1]NATIONAL EXPORT RATES'!$B$6:$AD$536,3,FALSE)</f>
        <v>AUD</v>
      </c>
      <c r="E13" s="683">
        <f>VLOOKUP($H$11,'NATIONAL EXPORT RATES '!B:I,4,FALSE)</f>
        <v>69</v>
      </c>
      <c r="F13" s="683">
        <f>VLOOKUP($H$11,'NATIONAL EXPORT RATES '!B:AE,5,FALSE)</f>
        <v>69</v>
      </c>
      <c r="G13" s="683">
        <f>VLOOKUP($H$11,'NATIONAL EXPORT RATES '!B:AE,6,FALSE)</f>
        <v>69</v>
      </c>
      <c r="H13" s="683" t="str">
        <f>VLOOKUP($H$11,'NATIONAL EXPORT RATES '!B:AE,7,FALSE)</f>
        <v>DIRECT</v>
      </c>
      <c r="I13" s="690">
        <f>VLOOKUP($H$11,'NATIONAL EXPORT RATES '!B:AE,8,FALSE)</f>
        <v>6</v>
      </c>
      <c r="J13" s="855" t="str">
        <f>VLOOKUP($H$11,'NATIONAL EXPORT RATES '!B:AE,29,FALSE)</f>
        <v>Refer to Terms and Surcharges</v>
      </c>
      <c r="K13" s="856"/>
      <c r="L13" s="856"/>
      <c r="M13" s="856"/>
      <c r="N13" s="857"/>
      <c r="O13" s="855" t="str">
        <f>VLOOKUP($H$11,'NATIONAL EXPORT RATES '!B:AE,30,FALSE)</f>
        <v>Low-Sulphur SC and GRI</v>
      </c>
      <c r="P13" s="856"/>
      <c r="Q13" s="856"/>
      <c r="R13" s="856"/>
      <c r="S13" s="857"/>
    </row>
    <row r="14" spans="2:25" s="673" customFormat="1" ht="34.5" customHeight="1" thickBot="1">
      <c r="B14" s="858" t="s">
        <v>864</v>
      </c>
      <c r="C14" s="859"/>
      <c r="D14" s="677" t="str">
        <f>VLOOKUP($H$11,'[1]NATIONAL EXPORT RATES'!$B$6:$AD$536,3,FALSE)</f>
        <v>AUD</v>
      </c>
      <c r="E14" s="772">
        <f>VLOOKUP($H$11,'NATIONAL EXPORT RATES '!B:AE,9,FALSE)</f>
        <v>69</v>
      </c>
      <c r="F14" s="772">
        <f>VLOOKUP($H$11,'NATIONAL EXPORT RATES '!B:AE,10,FALSE)</f>
        <v>69</v>
      </c>
      <c r="G14" s="772">
        <f>VLOOKUP(H11,'NATIONAL EXPORT RATES '!B:AE,11,FALSE)</f>
        <v>69</v>
      </c>
      <c r="H14" s="683" t="str">
        <f>VLOOKUP($H$11,'NATIONAL EXPORT RATES '!B:AE,12,FALSE)</f>
        <v>DIRECT</v>
      </c>
      <c r="I14" s="690">
        <f>VLOOKUP($H$11,'NATIONAL EXPORT RATES '!B:AE,13,FALSE)</f>
        <v>5</v>
      </c>
      <c r="J14" s="855" t="str">
        <f>VLOOKUP($H$11,'NATIONAL EXPORT RATES '!B:AE,29,FALSE)</f>
        <v>Refer to Terms and Surcharges</v>
      </c>
      <c r="K14" s="856"/>
      <c r="L14" s="856"/>
      <c r="M14" s="856"/>
      <c r="N14" s="857"/>
      <c r="O14" s="855" t="str">
        <f>VLOOKUP($H$11,'NATIONAL EXPORT RATES '!B:AE,30,FALSE)</f>
        <v>Low-Sulphur SC and GRI</v>
      </c>
      <c r="P14" s="856"/>
      <c r="Q14" s="856"/>
      <c r="R14" s="856"/>
      <c r="S14" s="857"/>
    </row>
    <row r="15" spans="2:25" s="673" customFormat="1" ht="34.5" customHeight="1" thickBot="1">
      <c r="B15" s="858" t="s">
        <v>865</v>
      </c>
      <c r="C15" s="859"/>
      <c r="D15" s="677" t="str">
        <f>VLOOKUP($H$11,'[1]NATIONAL EXPORT RATES'!$B$6:$AD$536,3,FALSE)</f>
        <v>AUD</v>
      </c>
      <c r="E15" s="772">
        <f>VLOOKUP($H$11,'NATIONAL EXPORT RATES '!B:AE,14,FALSE)</f>
        <v>69</v>
      </c>
      <c r="F15" s="772">
        <f>VLOOKUP($H$11,'NATIONAL EXPORT RATES '!B:AE,15,FALSE)</f>
        <v>69</v>
      </c>
      <c r="G15" s="772">
        <f>VLOOKUP($H$11,'NATIONAL EXPORT RATES '!B:AE,16,FALSE)</f>
        <v>69</v>
      </c>
      <c r="H15" s="681" t="str">
        <f>VLOOKUP($H$11,'NATIONAL EXPORT RATES '!B:AE,17,FALSE)</f>
        <v>DIRECT</v>
      </c>
      <c r="I15" s="690">
        <f>VLOOKUP($H$11,'NATIONAL EXPORT RATES '!B:AE,18,FALSE)</f>
        <v>3</v>
      </c>
      <c r="J15" s="855" t="str">
        <f>VLOOKUP($H$11,'NATIONAL EXPORT RATES '!B:AE,29,FALSE)</f>
        <v>Refer to Terms and Surcharges</v>
      </c>
      <c r="K15" s="856"/>
      <c r="L15" s="856"/>
      <c r="M15" s="856"/>
      <c r="N15" s="857"/>
      <c r="O15" s="855" t="str">
        <f>VLOOKUP($H$11,'NATIONAL EXPORT RATES '!B:AE,30,FALSE)</f>
        <v>Low-Sulphur SC and GRI</v>
      </c>
      <c r="P15" s="856"/>
      <c r="Q15" s="856"/>
      <c r="R15" s="856"/>
      <c r="S15" s="857"/>
    </row>
    <row r="16" spans="2:25" ht="33.75" customHeight="1" thickBot="1">
      <c r="B16" s="858" t="s">
        <v>1053</v>
      </c>
      <c r="C16" s="859"/>
      <c r="D16" s="677" t="str">
        <f>VLOOKUP($H$11,'[1]NATIONAL EXPORT RATES'!$B$6:$AD$536,3,FALSE)</f>
        <v>AUD</v>
      </c>
      <c r="E16" s="772">
        <f>VLOOKUP($H$11,'NATIONAL EXPORT RATES '!B:AE,19,FALSE)</f>
        <v>97.5</v>
      </c>
      <c r="F16" s="772">
        <f>VLOOKUP($H$11,'NATIONAL EXPORT RATES '!B:AE,20,FALSE)</f>
        <v>97.5</v>
      </c>
      <c r="G16" s="772">
        <f>VLOOKUP(H11,'NATIONAL EXPORT RATES '!B:AE,21,FALSE)</f>
        <v>97.5</v>
      </c>
      <c r="H16" s="681" t="str">
        <f>VLOOKUP($H$11,'NATIONAL EXPORT RATES '!B:AE,22,FALSE)</f>
        <v>DIRECT</v>
      </c>
      <c r="I16" s="690">
        <f>VLOOKUP($H$11,'NATIONAL EXPORT RATES '!B:AE,23,FALSE)</f>
        <v>9</v>
      </c>
      <c r="J16" s="855" t="str">
        <f>VLOOKUP($H$11,'NATIONAL EXPORT RATES '!B:AE,29,FALSE)</f>
        <v>Refer to Terms and Surcharges</v>
      </c>
      <c r="K16" s="856"/>
      <c r="L16" s="856"/>
      <c r="M16" s="856"/>
      <c r="N16" s="857"/>
      <c r="O16" s="855" t="str">
        <f>VLOOKUP($H$11,'NATIONAL EXPORT RATES '!B:AE,30,FALSE)</f>
        <v>Low-Sulphur SC and GRI</v>
      </c>
      <c r="P16" s="856"/>
      <c r="Q16" s="856"/>
      <c r="R16" s="856"/>
      <c r="S16" s="857"/>
    </row>
    <row r="17" spans="2:19" ht="34.5" customHeight="1" thickBot="1">
      <c r="B17" s="858" t="s">
        <v>862</v>
      </c>
      <c r="C17" s="860"/>
      <c r="D17" s="678" t="str">
        <f>VLOOKUP($H$11,'[1]NATIONAL EXPORT RATES'!$B$6:$AD$536,3,FALSE)</f>
        <v>AUD</v>
      </c>
      <c r="E17" s="772">
        <f>VLOOKUP($H$11,'NATIONAL EXPORT RATES '!B:AE,24,FALSE)</f>
        <v>145</v>
      </c>
      <c r="F17" s="772">
        <f>VLOOKUP($H$11,'NATIONAL EXPORT RATES '!B:AE,24,FALSE)</f>
        <v>145</v>
      </c>
      <c r="G17" s="772">
        <f>VLOOKUP(H11,'NATIONAL EXPORT RATES '!B:AE,26,FALSE)</f>
        <v>145</v>
      </c>
      <c r="H17" s="682" t="str">
        <f>VLOOKUP($H$11,'NATIONAL EXPORT RATES '!B:AE,27,FALSE)</f>
        <v>DIRECT</v>
      </c>
      <c r="I17" s="691">
        <f>VLOOKUP($H$11,'NATIONAL EXPORT RATES '!B:AE,28,FALSE)</f>
        <v>19</v>
      </c>
      <c r="J17" s="855" t="str">
        <f>VLOOKUP($H$11,'NATIONAL EXPORT RATES '!B:AE,29,FALSE)</f>
        <v>Refer to Terms and Surcharges</v>
      </c>
      <c r="K17" s="856"/>
      <c r="L17" s="856"/>
      <c r="M17" s="856"/>
      <c r="N17" s="857"/>
      <c r="O17" s="855" t="str">
        <f>VLOOKUP($H$11,'NATIONAL EXPORT RATES '!B:AE,30,FALSE)</f>
        <v>Low-Sulphur SC and GRI</v>
      </c>
      <c r="P17" s="856"/>
      <c r="Q17" s="856"/>
      <c r="R17" s="856"/>
      <c r="S17" s="857"/>
    </row>
    <row r="18" spans="2:19">
      <c r="F18" s="861"/>
      <c r="G18" s="861"/>
      <c r="H18" s="861"/>
    </row>
    <row r="19" spans="2:19" ht="27.6">
      <c r="C19" s="814" t="s">
        <v>1027</v>
      </c>
      <c r="D19" s="815"/>
      <c r="E19" s="816"/>
      <c r="F19" s="817"/>
      <c r="G19" s="818"/>
      <c r="H19" s="815"/>
      <c r="I19" s="819"/>
      <c r="J19" s="815"/>
      <c r="K19" s="820"/>
      <c r="L19" s="821"/>
      <c r="M19" s="821"/>
      <c r="N19" s="821"/>
      <c r="O19" s="821"/>
      <c r="P19" s="821"/>
      <c r="Q19" s="821"/>
      <c r="R19" s="821"/>
    </row>
    <row r="20" spans="2:19" ht="27.6">
      <c r="C20" s="820" t="s">
        <v>859</v>
      </c>
      <c r="D20" s="820"/>
      <c r="E20" s="822"/>
      <c r="F20" s="822"/>
      <c r="G20" s="822"/>
      <c r="H20" s="820"/>
      <c r="I20" s="819"/>
      <c r="J20" s="815"/>
      <c r="K20" s="820"/>
      <c r="L20" s="821"/>
      <c r="M20" s="821"/>
      <c r="N20" s="821"/>
      <c r="O20" s="821"/>
      <c r="P20" s="821"/>
      <c r="Q20" s="821"/>
      <c r="R20" s="821"/>
    </row>
    <row r="21" spans="2:19" ht="27.6">
      <c r="C21" s="815" t="s">
        <v>867</v>
      </c>
      <c r="D21" s="815"/>
      <c r="E21" s="818"/>
      <c r="F21" s="817"/>
      <c r="G21" s="818"/>
      <c r="H21" s="815"/>
      <c r="I21" s="823"/>
      <c r="J21" s="820"/>
      <c r="K21" s="820"/>
      <c r="L21" s="821"/>
      <c r="M21" s="821"/>
      <c r="N21" s="821"/>
      <c r="O21" s="821"/>
      <c r="P21" s="821"/>
      <c r="Q21" s="821"/>
      <c r="R21" s="821"/>
    </row>
    <row r="22" spans="2:19" ht="27.6">
      <c r="C22" s="820" t="s">
        <v>860</v>
      </c>
      <c r="D22" s="824"/>
      <c r="E22" s="818"/>
      <c r="F22" s="817"/>
      <c r="G22" s="818"/>
      <c r="H22" s="815"/>
      <c r="I22" s="819"/>
      <c r="J22" s="815"/>
      <c r="K22" s="820"/>
      <c r="L22" s="821"/>
      <c r="M22" s="821"/>
      <c r="N22" s="821"/>
      <c r="O22" s="821"/>
      <c r="P22" s="821"/>
      <c r="Q22" s="821"/>
      <c r="R22" s="821"/>
    </row>
    <row r="23" spans="2:19" ht="27.6">
      <c r="C23" s="820" t="s">
        <v>1089</v>
      </c>
      <c r="D23" s="820"/>
      <c r="E23" s="822"/>
      <c r="F23" s="825"/>
      <c r="G23" s="825"/>
      <c r="H23" s="826"/>
      <c r="I23" s="823"/>
      <c r="J23" s="820"/>
      <c r="K23" s="820"/>
      <c r="L23" s="821"/>
      <c r="M23" s="821"/>
      <c r="N23" s="821"/>
      <c r="O23" s="821"/>
      <c r="P23" s="821"/>
      <c r="Q23" s="821"/>
      <c r="R23" s="821"/>
    </row>
    <row r="24" spans="2:19" ht="27.6">
      <c r="C24" s="820" t="s">
        <v>2495</v>
      </c>
      <c r="D24" s="820"/>
      <c r="E24" s="822"/>
      <c r="F24" s="825"/>
      <c r="G24" s="825"/>
      <c r="H24" s="826"/>
      <c r="I24" s="823"/>
      <c r="J24" s="820"/>
      <c r="K24" s="820"/>
      <c r="L24" s="821"/>
      <c r="M24" s="821"/>
      <c r="N24" s="821"/>
      <c r="O24" s="821"/>
      <c r="P24" s="821"/>
      <c r="Q24" s="821"/>
      <c r="R24" s="821"/>
    </row>
    <row r="25" spans="2:19" ht="27.6">
      <c r="C25" s="820" t="s">
        <v>1062</v>
      </c>
      <c r="D25" s="821"/>
      <c r="E25" s="827"/>
      <c r="F25" s="828"/>
      <c r="G25" s="828"/>
      <c r="H25" s="829"/>
      <c r="I25" s="830"/>
      <c r="J25" s="821"/>
      <c r="K25" s="821"/>
      <c r="L25" s="821"/>
      <c r="M25" s="821"/>
      <c r="N25" s="821"/>
      <c r="O25" s="821"/>
      <c r="P25" s="821"/>
      <c r="Q25" s="821"/>
      <c r="R25" s="821"/>
    </row>
    <row r="26" spans="2:19" ht="27.6">
      <c r="C26" s="820" t="s">
        <v>2575</v>
      </c>
      <c r="D26" s="821"/>
      <c r="E26" s="827"/>
      <c r="F26" s="827"/>
      <c r="G26" s="827"/>
      <c r="H26" s="821"/>
      <c r="I26" s="830"/>
      <c r="J26" s="821"/>
      <c r="K26" s="821"/>
      <c r="L26" s="821"/>
      <c r="M26" s="821"/>
      <c r="N26" s="821"/>
      <c r="O26" s="821"/>
      <c r="P26" s="821"/>
      <c r="Q26" s="821"/>
      <c r="R26" s="821"/>
    </row>
    <row r="27" spans="2:19" ht="27.6">
      <c r="C27" s="820" t="s">
        <v>2576</v>
      </c>
      <c r="D27" s="821"/>
      <c r="E27" s="827"/>
      <c r="F27" s="831"/>
    </row>
    <row r="28" spans="2:19" ht="28.8">
      <c r="C28" s="679"/>
      <c r="F28" s="775"/>
    </row>
    <row r="29" spans="2:19">
      <c r="F29" s="776"/>
      <c r="G29" s="776"/>
    </row>
    <row r="30" spans="2:19">
      <c r="F30" s="777"/>
      <c r="G30" s="777"/>
    </row>
    <row r="34" spans="9:14">
      <c r="I34" s="862"/>
    </row>
    <row r="35" spans="9:14">
      <c r="I35" s="862"/>
      <c r="N35" s="863"/>
    </row>
    <row r="36" spans="9:14">
      <c r="I36" s="862"/>
      <c r="N36" s="863"/>
    </row>
  </sheetData>
  <sheetProtection selectLockedCells="1"/>
  <protectedRanges>
    <protectedRange sqref="F12 G11" name="Range1"/>
  </protectedRanges>
  <mergeCells count="26">
    <mergeCell ref="B17:C17"/>
    <mergeCell ref="J17:N17"/>
    <mergeCell ref="O17:S17"/>
    <mergeCell ref="F18:H18"/>
    <mergeCell ref="I34:I36"/>
    <mergeCell ref="N35:N36"/>
    <mergeCell ref="B15:C15"/>
    <mergeCell ref="J15:N15"/>
    <mergeCell ref="O15:S15"/>
    <mergeCell ref="B16:C16"/>
    <mergeCell ref="J16:N16"/>
    <mergeCell ref="O16:S16"/>
    <mergeCell ref="B13:C13"/>
    <mergeCell ref="J13:N13"/>
    <mergeCell ref="O13:S13"/>
    <mergeCell ref="B14:C14"/>
    <mergeCell ref="J14:N14"/>
    <mergeCell ref="O14:S14"/>
    <mergeCell ref="B12:C12"/>
    <mergeCell ref="J12:N12"/>
    <mergeCell ref="O12:S12"/>
    <mergeCell ref="B6:T6"/>
    <mergeCell ref="B8:S8"/>
    <mergeCell ref="B11:G11"/>
    <mergeCell ref="H11:N11"/>
    <mergeCell ref="O11:S11"/>
  </mergeCells>
  <printOptions horizontalCentered="1"/>
  <pageMargins left="0.7" right="0.7" top="0.75" bottom="0.75" header="0.3" footer="0.3"/>
  <pageSetup paperSize="9" scale="63" orientation="landscape" r:id="rId1"/>
  <headerFooter alignWithMargins="0">
    <oddFooter>&amp;C&amp;D
Brisbane Export Tariff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549D-AA48-464C-BB2E-2BD4E1BA63BB}">
  <dimension ref="A1:AK442"/>
  <sheetViews>
    <sheetView zoomScale="90" zoomScaleNormal="90" workbookViewId="0">
      <selection activeCell="L14" sqref="L14"/>
    </sheetView>
  </sheetViews>
  <sheetFormatPr defaultColWidth="9.109375" defaultRowHeight="14.4"/>
  <cols>
    <col min="1" max="2" width="2" style="3" customWidth="1"/>
    <col min="3" max="5" width="9.109375" style="3"/>
    <col min="6" max="6" width="2" style="3" customWidth="1"/>
    <col min="7" max="9" width="9.109375" style="3"/>
    <col min="10" max="10" width="2" style="3" customWidth="1"/>
    <col min="11" max="13" width="9.109375" style="3"/>
    <col min="14" max="14" width="2" style="3" customWidth="1"/>
    <col min="15" max="17" width="9.109375" style="3"/>
    <col min="18" max="18" width="2" style="3" customWidth="1"/>
    <col min="19" max="21" width="9.109375" style="3"/>
    <col min="22" max="23" width="2" style="3" customWidth="1"/>
    <col min="24" max="16384" width="9.109375" style="3"/>
  </cols>
  <sheetData>
    <row r="1" spans="1:27">
      <c r="A1" s="4"/>
    </row>
    <row r="2" spans="1:27">
      <c r="A2" s="5"/>
    </row>
    <row r="3" spans="1:27">
      <c r="A3" s="5"/>
    </row>
    <row r="4" spans="1:27">
      <c r="A4" s="5"/>
    </row>
    <row r="5" spans="1:27">
      <c r="A5" s="5"/>
    </row>
    <row r="6" spans="1:27">
      <c r="A6" s="5"/>
    </row>
    <row r="7" spans="1:27" s="2" customFormat="1" ht="13.5" customHeight="1">
      <c r="A7" s="6"/>
    </row>
    <row r="8" spans="1:27" s="2" customFormat="1" ht="30.6" customHeight="1">
      <c r="A8" s="6"/>
      <c r="B8" s="879" t="s">
        <v>2601</v>
      </c>
      <c r="C8" s="879"/>
      <c r="D8" s="879"/>
      <c r="E8" s="879"/>
      <c r="F8" s="879"/>
      <c r="G8" s="879"/>
      <c r="H8" s="879"/>
      <c r="I8" s="879"/>
      <c r="J8" s="879"/>
      <c r="K8" s="879"/>
      <c r="L8" s="879"/>
      <c r="M8" s="879"/>
      <c r="N8" s="879"/>
      <c r="O8" s="879"/>
      <c r="P8" s="879"/>
      <c r="Q8" s="879"/>
      <c r="R8" s="879"/>
      <c r="S8" s="879"/>
      <c r="T8" s="879"/>
      <c r="U8" s="879"/>
      <c r="V8" s="879"/>
    </row>
    <row r="9" spans="1:27" ht="15.6">
      <c r="A9" s="5"/>
      <c r="B9" s="778"/>
      <c r="C9" s="779"/>
      <c r="D9" s="780"/>
      <c r="E9" s="780"/>
      <c r="F9" s="780"/>
      <c r="G9" s="780"/>
      <c r="H9" s="780"/>
      <c r="I9" s="780"/>
      <c r="J9" s="780"/>
      <c r="K9" s="780"/>
      <c r="L9" s="780"/>
      <c r="M9" s="780"/>
      <c r="N9" s="780"/>
      <c r="O9" s="780"/>
      <c r="P9" s="780"/>
      <c r="Q9" s="780"/>
      <c r="R9" s="780"/>
      <c r="S9" s="780"/>
      <c r="T9" s="780"/>
      <c r="U9" s="780"/>
      <c r="V9" s="780"/>
      <c r="W9" s="781"/>
      <c r="X9" s="781"/>
    </row>
    <row r="10" spans="1:27" ht="15" customHeight="1">
      <c r="A10" s="5"/>
      <c r="B10" s="778"/>
      <c r="C10" s="782" t="s">
        <v>710</v>
      </c>
      <c r="D10" s="782"/>
      <c r="E10" s="782"/>
      <c r="F10" s="783"/>
      <c r="G10" s="783"/>
      <c r="H10" s="783"/>
      <c r="I10" s="783"/>
      <c r="J10" s="30"/>
      <c r="K10" s="784"/>
      <c r="L10" s="784"/>
      <c r="M10" s="35"/>
      <c r="N10" s="35"/>
      <c r="O10" s="780"/>
      <c r="P10" s="780"/>
      <c r="Q10" s="780"/>
      <c r="R10" s="780"/>
      <c r="S10" s="780"/>
      <c r="T10" s="780"/>
      <c r="U10" s="780"/>
      <c r="V10" s="780"/>
      <c r="W10" s="781"/>
      <c r="X10" s="781"/>
    </row>
    <row r="11" spans="1:27" ht="15" customHeight="1">
      <c r="A11" s="5"/>
      <c r="B11" s="778"/>
      <c r="C11" s="35" t="s">
        <v>878</v>
      </c>
      <c r="D11" s="35"/>
      <c r="E11" s="784"/>
      <c r="F11" s="784"/>
      <c r="G11" s="784"/>
      <c r="H11" s="785"/>
      <c r="I11" s="786"/>
      <c r="J11" s="35"/>
      <c r="K11" s="35"/>
      <c r="L11" s="35"/>
      <c r="M11" s="35"/>
      <c r="N11" s="35"/>
      <c r="O11" s="780"/>
      <c r="P11" s="780"/>
      <c r="Q11" s="780"/>
      <c r="R11" s="780"/>
      <c r="S11" s="780"/>
      <c r="T11" s="780"/>
      <c r="U11" s="780"/>
      <c r="V11" s="780"/>
      <c r="W11" s="781"/>
      <c r="X11" s="781"/>
    </row>
    <row r="12" spans="1:27" ht="15" customHeight="1">
      <c r="A12" s="6"/>
      <c r="B12" s="787"/>
      <c r="C12" s="55" t="s">
        <v>1054</v>
      </c>
      <c r="D12" s="55"/>
      <c r="E12" s="788"/>
      <c r="F12" s="788"/>
      <c r="G12" s="788"/>
      <c r="H12" s="789"/>
      <c r="I12" s="790"/>
      <c r="J12" s="55"/>
      <c r="K12" s="55"/>
      <c r="L12" s="55"/>
      <c r="M12" s="55"/>
      <c r="N12" s="55"/>
      <c r="O12" s="791"/>
      <c r="P12" s="791"/>
      <c r="Q12" s="791"/>
      <c r="R12" s="791"/>
      <c r="S12" s="791"/>
      <c r="T12" s="791"/>
      <c r="U12" s="791"/>
      <c r="V12" s="791"/>
      <c r="W12" s="792"/>
      <c r="X12" s="792"/>
      <c r="Y12" s="31"/>
      <c r="Z12" s="31"/>
      <c r="AA12" s="31"/>
    </row>
    <row r="13" spans="1:27" ht="15" customHeight="1">
      <c r="A13" s="6"/>
      <c r="B13" s="787"/>
      <c r="C13" s="55" t="s">
        <v>1057</v>
      </c>
      <c r="D13" s="55"/>
      <c r="E13" s="788"/>
      <c r="F13" s="788"/>
      <c r="G13" s="788"/>
      <c r="H13" s="789"/>
      <c r="I13" s="790"/>
      <c r="J13" s="55"/>
      <c r="K13" s="55"/>
      <c r="L13" s="55"/>
      <c r="M13" s="55"/>
      <c r="N13" s="55"/>
      <c r="O13" s="791"/>
      <c r="P13" s="791"/>
      <c r="Q13" s="791"/>
      <c r="R13" s="791"/>
      <c r="S13" s="791"/>
      <c r="T13" s="791"/>
      <c r="U13" s="791"/>
      <c r="V13" s="791"/>
      <c r="W13" s="792"/>
      <c r="X13" s="792"/>
      <c r="Y13" s="31"/>
      <c r="Z13" s="31"/>
      <c r="AA13" s="31"/>
    </row>
    <row r="14" spans="1:27" s="2" customFormat="1" ht="15" customHeight="1">
      <c r="A14" s="5"/>
      <c r="B14" s="787"/>
      <c r="C14" s="793" t="s">
        <v>1055</v>
      </c>
      <c r="D14" s="55"/>
      <c r="E14" s="55"/>
      <c r="F14" s="55"/>
      <c r="G14" s="55"/>
      <c r="H14" s="33"/>
      <c r="I14" s="33"/>
      <c r="J14" s="55"/>
      <c r="K14" s="55"/>
      <c r="L14" s="55"/>
      <c r="M14" s="55"/>
      <c r="N14" s="55"/>
      <c r="O14" s="55"/>
      <c r="P14" s="55"/>
      <c r="Q14" s="55"/>
      <c r="R14" s="55"/>
      <c r="S14" s="55"/>
      <c r="T14" s="55"/>
      <c r="U14" s="55"/>
      <c r="V14" s="55"/>
      <c r="W14" s="794"/>
      <c r="X14" s="794"/>
      <c r="Y14" s="795"/>
      <c r="Z14" s="795"/>
      <c r="AA14" s="795"/>
    </row>
    <row r="15" spans="1:27" ht="15" customHeight="1">
      <c r="A15" s="5"/>
      <c r="B15" s="778"/>
      <c r="C15" s="793" t="s">
        <v>1056</v>
      </c>
      <c r="D15" s="55"/>
      <c r="E15" s="55"/>
      <c r="F15" s="55"/>
      <c r="G15" s="55"/>
      <c r="H15" s="33"/>
      <c r="I15" s="33"/>
      <c r="J15" s="55"/>
      <c r="K15" s="55"/>
      <c r="L15" s="55"/>
      <c r="M15" s="55"/>
      <c r="N15" s="55"/>
      <c r="O15" s="55"/>
      <c r="P15" s="55"/>
      <c r="Q15" s="55"/>
      <c r="R15" s="55"/>
      <c r="S15" s="55"/>
      <c r="T15" s="55"/>
      <c r="U15" s="55"/>
      <c r="V15" s="791"/>
      <c r="W15" s="792"/>
      <c r="X15" s="792"/>
      <c r="Y15" s="31"/>
      <c r="Z15" s="31"/>
      <c r="AA15" s="31"/>
    </row>
    <row r="16" spans="1:27" ht="15" customHeight="1">
      <c r="A16" s="5"/>
      <c r="B16" s="778"/>
      <c r="C16" s="793" t="s">
        <v>2599</v>
      </c>
      <c r="D16" s="793"/>
      <c r="F16" s="793"/>
      <c r="G16" s="793"/>
      <c r="H16" s="793"/>
      <c r="I16" s="33"/>
      <c r="J16" s="55"/>
      <c r="K16" s="55"/>
      <c r="L16" s="55"/>
      <c r="M16" s="55"/>
      <c r="N16" s="55"/>
      <c r="O16" s="55"/>
      <c r="P16" s="55"/>
      <c r="Q16" s="55"/>
      <c r="R16" s="55"/>
      <c r="S16" s="55"/>
      <c r="T16" s="55"/>
      <c r="U16" s="55"/>
      <c r="V16" s="791"/>
      <c r="W16" s="792"/>
      <c r="X16" s="792"/>
      <c r="Y16" s="31"/>
      <c r="Z16" s="31"/>
      <c r="AA16" s="31"/>
    </row>
    <row r="17" spans="1:27" ht="15" customHeight="1">
      <c r="A17" s="5"/>
      <c r="B17" s="778"/>
      <c r="C17" s="793" t="s">
        <v>2600</v>
      </c>
      <c r="D17" s="793"/>
      <c r="G17" s="796"/>
      <c r="H17" s="793"/>
      <c r="I17" s="793"/>
      <c r="J17" s="55"/>
      <c r="K17" s="55"/>
      <c r="L17" s="55"/>
      <c r="M17" s="55"/>
      <c r="N17" s="55"/>
      <c r="O17" s="55"/>
      <c r="P17" s="55"/>
      <c r="Q17" s="55"/>
      <c r="R17" s="55"/>
      <c r="S17" s="55"/>
      <c r="T17" s="55"/>
      <c r="U17" s="55"/>
      <c r="V17" s="791"/>
      <c r="W17" s="792"/>
      <c r="X17" s="792"/>
      <c r="Y17" s="31"/>
      <c r="Z17" s="31"/>
      <c r="AA17" s="31"/>
    </row>
    <row r="18" spans="1:27" ht="15" customHeight="1">
      <c r="A18" s="5"/>
      <c r="B18" s="778"/>
      <c r="C18" s="797" t="s">
        <v>2594</v>
      </c>
      <c r="D18" s="793"/>
      <c r="G18" s="796"/>
      <c r="H18" s="793"/>
      <c r="I18" s="793"/>
      <c r="J18" s="55"/>
      <c r="K18" s="55"/>
      <c r="L18" s="55"/>
      <c r="M18" s="55"/>
      <c r="N18" s="55"/>
      <c r="O18" s="55"/>
      <c r="P18" s="55"/>
      <c r="Q18" s="55"/>
      <c r="R18" s="55"/>
      <c r="S18" s="55"/>
      <c r="T18" s="55"/>
      <c r="U18" s="55"/>
      <c r="V18" s="791"/>
      <c r="W18" s="792"/>
      <c r="X18" s="792"/>
      <c r="Y18" s="31"/>
      <c r="Z18" s="31"/>
      <c r="AA18" s="31"/>
    </row>
    <row r="19" spans="1:27" ht="15" customHeight="1">
      <c r="A19" s="5"/>
      <c r="B19" s="778"/>
      <c r="C19" s="797" t="s">
        <v>1058</v>
      </c>
      <c r="D19" s="793"/>
      <c r="E19" s="796"/>
      <c r="F19" s="793"/>
      <c r="G19" s="793"/>
      <c r="H19" s="793"/>
      <c r="I19" s="33"/>
      <c r="J19" s="55"/>
      <c r="K19" s="55"/>
      <c r="L19" s="55"/>
      <c r="M19" s="55"/>
      <c r="N19" s="55"/>
      <c r="O19" s="55"/>
      <c r="P19" s="55"/>
      <c r="Q19" s="55"/>
      <c r="R19" s="55"/>
      <c r="S19" s="55"/>
      <c r="T19" s="55"/>
      <c r="U19" s="55"/>
      <c r="V19" s="791"/>
      <c r="W19" s="792"/>
      <c r="X19" s="792"/>
      <c r="Y19" s="31"/>
      <c r="Z19" s="31"/>
      <c r="AA19" s="31"/>
    </row>
    <row r="20" spans="1:27" ht="15" customHeight="1">
      <c r="A20" s="5"/>
      <c r="B20" s="778"/>
      <c r="C20" s="797" t="s">
        <v>688</v>
      </c>
      <c r="D20" s="796"/>
      <c r="E20" s="796"/>
      <c r="F20" s="796"/>
      <c r="G20" s="796"/>
      <c r="H20" s="796"/>
      <c r="I20" s="33"/>
      <c r="J20" s="55"/>
      <c r="K20" s="55"/>
      <c r="L20" s="55"/>
      <c r="M20" s="55"/>
      <c r="N20" s="55"/>
      <c r="O20" s="55"/>
      <c r="P20" s="55"/>
      <c r="Q20" s="55"/>
      <c r="R20" s="55"/>
      <c r="S20" s="55"/>
      <c r="T20" s="55"/>
      <c r="U20" s="55"/>
      <c r="V20" s="791"/>
      <c r="W20" s="792"/>
      <c r="X20" s="792"/>
    </row>
    <row r="21" spans="1:27" ht="15" customHeight="1">
      <c r="A21" s="5"/>
      <c r="B21" s="778"/>
      <c r="C21" s="55" t="s">
        <v>711</v>
      </c>
      <c r="D21" s="55"/>
      <c r="E21" s="55"/>
      <c r="F21" s="796"/>
      <c r="G21" s="796"/>
      <c r="H21" s="796"/>
      <c r="I21" s="34"/>
      <c r="J21" s="55"/>
      <c r="K21" s="55"/>
      <c r="L21" s="55"/>
      <c r="M21" s="55"/>
      <c r="N21" s="55"/>
      <c r="O21" s="791"/>
      <c r="P21" s="791"/>
      <c r="Q21" s="791"/>
      <c r="R21" s="791"/>
      <c r="S21" s="791"/>
      <c r="T21" s="791"/>
      <c r="U21" s="791"/>
      <c r="V21" s="791"/>
      <c r="W21" s="792"/>
      <c r="X21" s="792"/>
    </row>
    <row r="22" spans="1:27" ht="15" customHeight="1">
      <c r="A22" s="5"/>
      <c r="B22" s="778"/>
      <c r="C22" s="798" t="s">
        <v>769</v>
      </c>
      <c r="D22" s="798"/>
      <c r="E22" s="798"/>
      <c r="F22" s="55"/>
      <c r="G22" s="55"/>
      <c r="H22" s="33"/>
      <c r="I22" s="33"/>
      <c r="J22" s="55"/>
      <c r="K22" s="55"/>
      <c r="L22" s="55"/>
      <c r="M22" s="55"/>
      <c r="N22" s="55"/>
      <c r="O22" s="791"/>
      <c r="P22" s="791"/>
      <c r="Q22" s="791"/>
      <c r="R22" s="791"/>
      <c r="S22" s="791"/>
      <c r="T22" s="791"/>
      <c r="U22" s="791"/>
      <c r="V22" s="791"/>
      <c r="W22" s="792"/>
      <c r="X22" s="792"/>
    </row>
    <row r="23" spans="1:27" ht="15" customHeight="1">
      <c r="A23" s="5"/>
      <c r="B23" s="778"/>
      <c r="C23" s="55" t="s">
        <v>726</v>
      </c>
      <c r="D23" s="55"/>
      <c r="E23" s="55"/>
      <c r="F23" s="55"/>
      <c r="G23" s="55"/>
      <c r="H23" s="33"/>
      <c r="I23" s="33"/>
      <c r="J23" s="55"/>
      <c r="K23" s="55"/>
      <c r="L23" s="55"/>
      <c r="M23" s="55"/>
      <c r="N23" s="55"/>
      <c r="O23" s="791"/>
      <c r="P23" s="791"/>
      <c r="Q23" s="791"/>
      <c r="R23" s="791"/>
      <c r="S23" s="791"/>
      <c r="T23" s="791"/>
      <c r="U23" s="791"/>
      <c r="V23" s="791"/>
      <c r="W23" s="792"/>
      <c r="X23" s="792"/>
    </row>
    <row r="24" spans="1:27" ht="15" customHeight="1">
      <c r="A24" s="5"/>
      <c r="B24" s="778"/>
      <c r="C24" s="55" t="s">
        <v>879</v>
      </c>
      <c r="D24" s="55"/>
      <c r="E24" s="55"/>
      <c r="F24" s="55"/>
      <c r="G24" s="55"/>
      <c r="H24" s="33"/>
      <c r="I24" s="33"/>
      <c r="J24" s="55"/>
      <c r="K24" s="55"/>
      <c r="L24" s="55"/>
      <c r="M24" s="55"/>
      <c r="N24" s="55"/>
      <c r="O24" s="791"/>
      <c r="P24" s="791"/>
      <c r="Q24" s="791"/>
      <c r="R24" s="791"/>
      <c r="S24" s="791"/>
      <c r="T24" s="791"/>
      <c r="U24" s="791"/>
      <c r="V24" s="791"/>
      <c r="W24" s="792"/>
      <c r="X24" s="792"/>
    </row>
    <row r="25" spans="1:27" ht="15" customHeight="1">
      <c r="A25" s="5"/>
      <c r="B25" s="778"/>
      <c r="C25" s="55" t="s">
        <v>770</v>
      </c>
      <c r="D25" s="55"/>
      <c r="E25" s="55"/>
      <c r="F25" s="55"/>
      <c r="G25" s="55"/>
      <c r="H25" s="33"/>
      <c r="I25" s="33"/>
      <c r="J25" s="55"/>
      <c r="K25" s="55"/>
      <c r="L25" s="55"/>
      <c r="M25" s="55"/>
      <c r="N25" s="55"/>
      <c r="O25" s="791"/>
      <c r="P25" s="791"/>
      <c r="Q25" s="791"/>
      <c r="R25" s="791"/>
      <c r="S25" s="791"/>
      <c r="T25" s="791"/>
      <c r="U25" s="791"/>
      <c r="V25" s="791"/>
      <c r="W25" s="792"/>
      <c r="X25" s="792"/>
    </row>
    <row r="26" spans="1:27" ht="15" customHeight="1">
      <c r="A26" s="5"/>
      <c r="B26" s="778"/>
      <c r="C26" s="798" t="s">
        <v>772</v>
      </c>
      <c r="D26" s="55"/>
      <c r="E26" s="55"/>
      <c r="F26" s="55"/>
      <c r="G26" s="55"/>
      <c r="H26" s="55"/>
      <c r="I26" s="55"/>
      <c r="J26" s="55"/>
      <c r="K26" s="55"/>
      <c r="L26" s="55"/>
      <c r="M26" s="55"/>
      <c r="N26" s="55"/>
      <c r="O26" s="791"/>
      <c r="P26" s="791"/>
      <c r="Q26" s="791"/>
      <c r="R26" s="791"/>
      <c r="S26" s="791"/>
      <c r="T26" s="791"/>
      <c r="U26" s="791"/>
      <c r="V26" s="791"/>
      <c r="W26" s="792"/>
      <c r="X26" s="792"/>
    </row>
    <row r="27" spans="1:27" ht="15" customHeight="1">
      <c r="A27" s="5"/>
      <c r="B27" s="778"/>
      <c r="C27" s="55" t="s">
        <v>741</v>
      </c>
      <c r="D27" s="55"/>
      <c r="E27" s="55"/>
      <c r="F27" s="55"/>
      <c r="G27" s="55"/>
      <c r="H27" s="55"/>
      <c r="I27" s="55"/>
      <c r="J27" s="55"/>
      <c r="K27" s="55"/>
      <c r="L27" s="55"/>
      <c r="M27" s="55"/>
      <c r="N27" s="55"/>
      <c r="O27" s="791"/>
      <c r="P27" s="791"/>
      <c r="Q27" s="791"/>
      <c r="R27" s="791"/>
      <c r="S27" s="791"/>
      <c r="T27" s="791"/>
      <c r="U27" s="791"/>
      <c r="V27" s="791"/>
      <c r="W27" s="792"/>
      <c r="X27" s="792"/>
    </row>
    <row r="28" spans="1:27" ht="15" customHeight="1">
      <c r="A28" s="5"/>
      <c r="B28" s="778"/>
      <c r="C28" s="798" t="s">
        <v>742</v>
      </c>
      <c r="D28" s="55"/>
      <c r="E28" s="55"/>
      <c r="F28" s="55"/>
      <c r="G28" s="55"/>
      <c r="H28" s="55"/>
      <c r="I28" s="55"/>
      <c r="J28" s="55"/>
      <c r="K28" s="55"/>
      <c r="L28" s="55"/>
      <c r="M28" s="55"/>
      <c r="N28" s="55"/>
      <c r="O28" s="791"/>
      <c r="P28" s="791"/>
      <c r="Q28" s="791"/>
      <c r="R28" s="791"/>
      <c r="S28" s="791"/>
      <c r="T28" s="791"/>
      <c r="U28" s="791"/>
      <c r="V28" s="791"/>
      <c r="W28" s="792"/>
      <c r="X28" s="792"/>
    </row>
    <row r="29" spans="1:27" ht="15" customHeight="1">
      <c r="A29" s="5"/>
      <c r="B29" s="778"/>
      <c r="C29" s="55" t="s">
        <v>707</v>
      </c>
      <c r="D29" s="55"/>
      <c r="E29" s="55"/>
      <c r="F29" s="55"/>
      <c r="G29" s="55"/>
      <c r="H29" s="55"/>
      <c r="I29" s="55"/>
      <c r="J29" s="55"/>
      <c r="K29" s="55"/>
      <c r="L29" s="55"/>
      <c r="M29" s="55"/>
      <c r="N29" s="55"/>
      <c r="O29" s="791"/>
      <c r="P29" s="791"/>
      <c r="Q29" s="791"/>
      <c r="R29" s="791"/>
      <c r="S29" s="791"/>
      <c r="T29" s="791"/>
      <c r="U29" s="791"/>
      <c r="V29" s="791"/>
      <c r="W29" s="792"/>
      <c r="X29" s="792"/>
    </row>
    <row r="30" spans="1:27" ht="15" customHeight="1">
      <c r="A30" s="5"/>
      <c r="B30" s="778"/>
      <c r="C30" s="798" t="s">
        <v>716</v>
      </c>
      <c r="D30" s="799"/>
      <c r="E30" s="55"/>
      <c r="F30" s="55"/>
      <c r="G30" s="55"/>
      <c r="H30" s="55"/>
      <c r="I30" s="55"/>
      <c r="J30" s="55"/>
      <c r="K30" s="55"/>
      <c r="L30" s="788"/>
      <c r="M30" s="788"/>
      <c r="N30" s="788"/>
      <c r="O30" s="791"/>
      <c r="P30" s="791"/>
      <c r="Q30" s="791"/>
      <c r="R30" s="791"/>
      <c r="S30" s="791"/>
      <c r="T30" s="791"/>
      <c r="U30" s="791"/>
      <c r="V30" s="791"/>
      <c r="W30" s="792"/>
      <c r="X30" s="792"/>
    </row>
    <row r="31" spans="1:27" ht="15" customHeight="1">
      <c r="A31" s="5"/>
      <c r="B31" s="778"/>
      <c r="C31" s="55" t="s">
        <v>727</v>
      </c>
      <c r="D31" s="55"/>
      <c r="E31" s="55"/>
      <c r="F31" s="55"/>
      <c r="G31" s="55"/>
      <c r="H31" s="55"/>
      <c r="I31" s="55"/>
      <c r="J31" s="788"/>
      <c r="K31" s="788"/>
      <c r="L31" s="55"/>
      <c r="M31" s="55"/>
      <c r="N31" s="55"/>
      <c r="O31" s="791"/>
      <c r="P31" s="791"/>
      <c r="Q31" s="791"/>
      <c r="R31" s="791"/>
      <c r="S31" s="791"/>
      <c r="T31" s="791"/>
      <c r="U31" s="791"/>
      <c r="V31" s="791"/>
      <c r="W31" s="792"/>
      <c r="X31" s="792"/>
    </row>
    <row r="32" spans="1:27" ht="15" customHeight="1">
      <c r="A32" s="5"/>
      <c r="B32" s="778"/>
      <c r="C32" s="800" t="s">
        <v>717</v>
      </c>
      <c r="D32" s="788"/>
      <c r="E32" s="788"/>
      <c r="F32" s="788"/>
      <c r="G32" s="788"/>
      <c r="H32" s="788"/>
      <c r="I32" s="788"/>
      <c r="J32" s="55"/>
      <c r="K32" s="55"/>
      <c r="L32" s="55"/>
      <c r="M32" s="55"/>
      <c r="N32" s="55"/>
      <c r="O32" s="791"/>
      <c r="P32" s="791"/>
      <c r="Q32" s="791"/>
      <c r="R32" s="791"/>
      <c r="S32" s="791"/>
      <c r="T32" s="791"/>
      <c r="U32" s="791"/>
      <c r="V32" s="791"/>
      <c r="W32" s="792"/>
      <c r="X32" s="792"/>
    </row>
    <row r="33" spans="1:24" ht="15" customHeight="1">
      <c r="A33" s="5"/>
      <c r="B33" s="778"/>
      <c r="C33" s="55" t="s">
        <v>758</v>
      </c>
      <c r="D33" s="55"/>
      <c r="E33" s="55"/>
      <c r="F33" s="55"/>
      <c r="G33" s="55"/>
      <c r="H33" s="55"/>
      <c r="I33" s="55"/>
      <c r="J33" s="55"/>
      <c r="K33" s="55"/>
      <c r="L33" s="55"/>
      <c r="M33" s="55"/>
      <c r="N33" s="55"/>
      <c r="O33" s="791"/>
      <c r="P33" s="791"/>
      <c r="Q33" s="791"/>
      <c r="R33" s="791"/>
      <c r="S33" s="791"/>
      <c r="T33" s="791"/>
      <c r="U33" s="791"/>
      <c r="V33" s="791"/>
      <c r="W33" s="792"/>
      <c r="X33" s="792"/>
    </row>
    <row r="34" spans="1:24" ht="15" customHeight="1">
      <c r="A34" s="5"/>
      <c r="B34" s="778"/>
      <c r="C34" s="798" t="s">
        <v>756</v>
      </c>
      <c r="D34" s="55"/>
      <c r="E34" s="55"/>
      <c r="F34" s="55"/>
      <c r="G34" s="55"/>
      <c r="H34" s="55"/>
      <c r="I34" s="55"/>
      <c r="J34" s="55"/>
      <c r="K34" s="55"/>
      <c r="L34" s="55"/>
      <c r="M34" s="55"/>
      <c r="N34" s="55"/>
      <c r="O34" s="791"/>
      <c r="P34" s="791"/>
      <c r="Q34" s="791"/>
      <c r="R34" s="791"/>
      <c r="S34" s="791"/>
      <c r="T34" s="791"/>
      <c r="U34" s="791"/>
      <c r="V34" s="791"/>
      <c r="W34" s="792"/>
      <c r="X34" s="792"/>
    </row>
    <row r="35" spans="1:24" ht="15" customHeight="1">
      <c r="A35" s="5"/>
      <c r="B35" s="778"/>
      <c r="C35" s="55" t="s">
        <v>757</v>
      </c>
      <c r="D35" s="55"/>
      <c r="E35" s="55"/>
      <c r="F35" s="55"/>
      <c r="G35" s="55"/>
      <c r="H35" s="55"/>
      <c r="I35" s="55"/>
      <c r="J35" s="55"/>
      <c r="K35" s="55"/>
      <c r="L35" s="55"/>
      <c r="M35" s="55"/>
      <c r="N35" s="55"/>
      <c r="O35" s="791"/>
      <c r="P35" s="791"/>
      <c r="Q35" s="791"/>
      <c r="R35" s="791"/>
      <c r="S35" s="791"/>
      <c r="T35" s="791"/>
      <c r="U35" s="791"/>
      <c r="V35" s="791"/>
      <c r="W35" s="792"/>
      <c r="X35" s="792"/>
    </row>
    <row r="36" spans="1:24" ht="15" customHeight="1">
      <c r="A36" s="5"/>
      <c r="B36" s="778"/>
      <c r="C36" s="798" t="s">
        <v>718</v>
      </c>
      <c r="D36" s="55"/>
      <c r="E36" s="55"/>
      <c r="F36" s="55"/>
      <c r="G36" s="55"/>
      <c r="H36" s="55"/>
      <c r="I36" s="55"/>
      <c r="J36" s="55"/>
      <c r="K36" s="55"/>
      <c r="L36" s="55"/>
      <c r="M36" s="55"/>
      <c r="N36" s="55"/>
      <c r="O36" s="791"/>
      <c r="P36" s="791"/>
      <c r="Q36" s="791"/>
      <c r="R36" s="791"/>
      <c r="S36" s="791"/>
      <c r="T36" s="791"/>
      <c r="U36" s="791"/>
      <c r="V36" s="791"/>
      <c r="W36" s="792"/>
      <c r="X36" s="792"/>
    </row>
    <row r="37" spans="1:24" ht="15" customHeight="1">
      <c r="A37" s="5"/>
      <c r="B37" s="778"/>
      <c r="C37" s="55" t="s">
        <v>743</v>
      </c>
      <c r="D37" s="55"/>
      <c r="E37" s="55"/>
      <c r="F37" s="55"/>
      <c r="G37" s="55"/>
      <c r="H37" s="55"/>
      <c r="I37" s="55"/>
      <c r="J37" s="55"/>
      <c r="K37" s="55"/>
      <c r="L37" s="55"/>
      <c r="M37" s="55"/>
      <c r="N37" s="55"/>
      <c r="O37" s="791"/>
      <c r="P37" s="791"/>
      <c r="Q37" s="791"/>
      <c r="R37" s="791"/>
      <c r="S37" s="791"/>
      <c r="T37" s="791"/>
      <c r="U37" s="791"/>
      <c r="V37" s="791"/>
      <c r="W37" s="792"/>
      <c r="X37" s="792"/>
    </row>
    <row r="38" spans="1:24" ht="15" customHeight="1">
      <c r="A38" s="5"/>
      <c r="B38" s="778"/>
      <c r="C38" s="55" t="s">
        <v>1021</v>
      </c>
      <c r="D38" s="55"/>
      <c r="E38" s="55"/>
      <c r="F38" s="55"/>
      <c r="G38" s="55"/>
      <c r="H38" s="55"/>
      <c r="I38" s="55"/>
      <c r="J38" s="55"/>
      <c r="K38" s="55"/>
      <c r="L38" s="55"/>
      <c r="M38" s="55"/>
      <c r="N38" s="55"/>
      <c r="O38" s="791"/>
      <c r="P38" s="791"/>
      <c r="Q38" s="791"/>
      <c r="R38" s="791"/>
      <c r="S38" s="791"/>
      <c r="T38" s="791"/>
      <c r="U38" s="791"/>
      <c r="V38" s="791"/>
      <c r="W38" s="792"/>
      <c r="X38" s="792"/>
    </row>
    <row r="39" spans="1:24" ht="15" customHeight="1">
      <c r="A39" s="5"/>
      <c r="B39" s="778"/>
      <c r="C39" s="55" t="s">
        <v>1022</v>
      </c>
      <c r="D39" s="55"/>
      <c r="E39" s="55"/>
      <c r="F39" s="55"/>
      <c r="G39" s="55"/>
      <c r="H39" s="55"/>
      <c r="I39" s="55"/>
      <c r="J39" s="55"/>
      <c r="K39" s="55"/>
      <c r="L39" s="55"/>
      <c r="M39" s="55"/>
      <c r="N39" s="55"/>
      <c r="O39" s="791"/>
      <c r="P39" s="791"/>
      <c r="Q39" s="791"/>
      <c r="R39" s="791"/>
      <c r="S39" s="791"/>
      <c r="T39" s="791"/>
      <c r="U39" s="791"/>
      <c r="V39" s="791"/>
      <c r="W39" s="792"/>
      <c r="X39" s="792"/>
    </row>
    <row r="40" spans="1:24" ht="15" customHeight="1">
      <c r="A40" s="5"/>
      <c r="B40" s="778"/>
      <c r="C40" s="55" t="s">
        <v>744</v>
      </c>
      <c r="D40" s="55"/>
      <c r="E40" s="55"/>
      <c r="F40" s="55"/>
      <c r="G40" s="55"/>
      <c r="H40" s="55"/>
      <c r="I40" s="55"/>
      <c r="J40" s="55"/>
      <c r="K40" s="55"/>
      <c r="L40" s="55"/>
      <c r="M40" s="55"/>
      <c r="N40" s="55"/>
      <c r="O40" s="791"/>
      <c r="P40" s="791"/>
      <c r="Q40" s="791"/>
      <c r="R40" s="791"/>
      <c r="S40" s="791"/>
      <c r="T40" s="791"/>
      <c r="U40" s="791"/>
      <c r="V40" s="791"/>
      <c r="W40" s="792"/>
      <c r="X40" s="792"/>
    </row>
    <row r="41" spans="1:24" ht="15" customHeight="1">
      <c r="A41" s="5"/>
      <c r="B41" s="778"/>
      <c r="C41" s="55"/>
      <c r="D41" s="55"/>
      <c r="E41" s="55"/>
      <c r="F41" s="55"/>
      <c r="G41" s="55"/>
      <c r="H41" s="55"/>
      <c r="I41" s="55"/>
      <c r="J41" s="55"/>
      <c r="K41" s="55"/>
      <c r="L41" s="55"/>
      <c r="M41" s="55"/>
      <c r="N41" s="55"/>
      <c r="O41" s="791"/>
      <c r="P41" s="791"/>
      <c r="Q41" s="791"/>
      <c r="R41" s="791"/>
      <c r="S41" s="791"/>
      <c r="T41" s="791"/>
      <c r="U41" s="791"/>
      <c r="V41" s="791"/>
      <c r="W41" s="792"/>
      <c r="X41" s="792"/>
    </row>
    <row r="42" spans="1:24" ht="15" customHeight="1">
      <c r="A42" s="5"/>
      <c r="B42" s="778"/>
      <c r="C42" s="801" t="s">
        <v>1073</v>
      </c>
      <c r="D42" s="55"/>
      <c r="E42" s="55"/>
      <c r="F42" s="55"/>
      <c r="G42" s="55"/>
      <c r="H42" s="55"/>
      <c r="I42" s="55"/>
      <c r="J42" s="55"/>
      <c r="K42" s="55"/>
      <c r="L42" s="55"/>
      <c r="M42" s="55"/>
      <c r="N42" s="55"/>
      <c r="O42" s="791"/>
      <c r="P42" s="791"/>
      <c r="Q42" s="791"/>
      <c r="R42" s="791"/>
      <c r="S42" s="791"/>
      <c r="T42" s="791"/>
      <c r="U42" s="791"/>
      <c r="V42" s="791"/>
      <c r="W42" s="792"/>
      <c r="X42" s="792"/>
    </row>
    <row r="43" spans="1:24" ht="15" customHeight="1">
      <c r="A43" s="5"/>
      <c r="B43" s="778"/>
      <c r="C43" s="802" t="s">
        <v>745</v>
      </c>
      <c r="D43" s="55"/>
      <c r="E43" s="55"/>
      <c r="F43" s="55"/>
      <c r="G43" s="55"/>
      <c r="H43" s="55"/>
      <c r="I43" s="55"/>
      <c r="J43" s="55"/>
      <c r="K43" s="55"/>
      <c r="L43" s="55"/>
      <c r="M43" s="55"/>
      <c r="N43" s="55"/>
      <c r="O43" s="791"/>
      <c r="P43" s="791"/>
      <c r="Q43" s="791"/>
      <c r="R43" s="791"/>
      <c r="S43" s="791"/>
      <c r="T43" s="791"/>
      <c r="U43" s="791"/>
      <c r="V43" s="791"/>
      <c r="W43" s="792"/>
      <c r="X43" s="792"/>
    </row>
    <row r="44" spans="1:24" ht="15" customHeight="1">
      <c r="A44" s="5"/>
      <c r="B44" s="778"/>
      <c r="C44" s="802" t="s">
        <v>746</v>
      </c>
      <c r="D44" s="55"/>
      <c r="E44" s="55"/>
      <c r="F44" s="55"/>
      <c r="G44" s="55"/>
      <c r="H44" s="55"/>
      <c r="I44" s="55"/>
      <c r="J44" s="55"/>
      <c r="K44" s="55"/>
      <c r="L44" s="55"/>
      <c r="M44" s="55"/>
      <c r="N44" s="55"/>
      <c r="O44" s="791"/>
      <c r="P44" s="791"/>
      <c r="Q44" s="791"/>
      <c r="R44" s="791"/>
      <c r="S44" s="791"/>
      <c r="T44" s="791"/>
      <c r="U44" s="791"/>
      <c r="V44" s="791"/>
      <c r="W44" s="792"/>
      <c r="X44" s="792"/>
    </row>
    <row r="45" spans="1:24" ht="15" customHeight="1">
      <c r="A45" s="5"/>
      <c r="B45" s="778"/>
      <c r="C45" s="802" t="s">
        <v>747</v>
      </c>
      <c r="D45" s="55"/>
      <c r="E45" s="55"/>
      <c r="F45" s="55"/>
      <c r="G45" s="55"/>
      <c r="H45" s="55"/>
      <c r="I45" s="55"/>
      <c r="J45" s="55"/>
      <c r="K45" s="55"/>
      <c r="L45" s="55"/>
      <c r="M45" s="55"/>
      <c r="N45" s="55"/>
      <c r="O45" s="791"/>
      <c r="P45" s="791"/>
      <c r="Q45" s="791"/>
      <c r="R45" s="791"/>
      <c r="S45" s="791"/>
      <c r="T45" s="791"/>
      <c r="U45" s="791"/>
      <c r="V45" s="791"/>
      <c r="W45" s="792"/>
      <c r="X45" s="792"/>
    </row>
    <row r="46" spans="1:24" ht="15" customHeight="1">
      <c r="A46" s="5"/>
      <c r="B46" s="778"/>
      <c r="C46" s="55" t="s">
        <v>728</v>
      </c>
      <c r="D46" s="55"/>
      <c r="E46" s="55"/>
      <c r="F46" s="55"/>
      <c r="G46" s="55"/>
      <c r="H46" s="55"/>
      <c r="I46" s="55"/>
      <c r="J46" s="55"/>
      <c r="K46" s="55"/>
      <c r="L46" s="55"/>
      <c r="M46" s="55"/>
      <c r="N46" s="55"/>
      <c r="O46" s="791"/>
      <c r="P46" s="791"/>
      <c r="Q46" s="791"/>
      <c r="R46" s="791"/>
      <c r="S46" s="791"/>
      <c r="T46" s="791"/>
      <c r="U46" s="791"/>
      <c r="V46" s="791"/>
      <c r="W46" s="792"/>
      <c r="X46" s="792"/>
    </row>
    <row r="47" spans="1:24" ht="15" customHeight="1">
      <c r="A47" s="5"/>
      <c r="B47" s="778"/>
      <c r="C47" s="55" t="s">
        <v>748</v>
      </c>
      <c r="D47" s="55"/>
      <c r="E47" s="55"/>
      <c r="F47" s="55"/>
      <c r="G47" s="55"/>
      <c r="H47" s="55"/>
      <c r="I47" s="55"/>
      <c r="J47" s="55"/>
      <c r="K47" s="55"/>
      <c r="L47" s="55"/>
      <c r="M47" s="55"/>
      <c r="N47" s="55"/>
      <c r="O47" s="791"/>
      <c r="P47" s="791"/>
      <c r="Q47" s="791"/>
      <c r="R47" s="791"/>
      <c r="S47" s="791"/>
      <c r="T47" s="791"/>
      <c r="U47" s="791"/>
      <c r="V47" s="791"/>
      <c r="W47" s="792"/>
      <c r="X47" s="792"/>
    </row>
    <row r="48" spans="1:24" ht="15" customHeight="1">
      <c r="A48" s="5"/>
      <c r="B48" s="778"/>
      <c r="C48" s="55" t="s">
        <v>749</v>
      </c>
      <c r="D48" s="55"/>
      <c r="E48" s="55"/>
      <c r="F48" s="55"/>
      <c r="G48" s="55"/>
      <c r="H48" s="55"/>
      <c r="I48" s="55"/>
      <c r="J48" s="55"/>
      <c r="K48" s="55"/>
      <c r="L48" s="55"/>
      <c r="M48" s="55"/>
      <c r="N48" s="55"/>
      <c r="O48" s="791"/>
      <c r="P48" s="791"/>
      <c r="Q48" s="791"/>
      <c r="R48" s="791"/>
      <c r="S48" s="791"/>
      <c r="T48" s="791"/>
      <c r="U48" s="791"/>
      <c r="V48" s="791"/>
      <c r="W48" s="792"/>
      <c r="X48" s="792"/>
    </row>
    <row r="49" spans="1:24" ht="15" customHeight="1">
      <c r="A49" s="5"/>
      <c r="B49" s="778"/>
      <c r="C49" s="55" t="s">
        <v>729</v>
      </c>
      <c r="D49" s="55"/>
      <c r="E49" s="55"/>
      <c r="F49" s="55"/>
      <c r="G49" s="55"/>
      <c r="H49" s="55"/>
      <c r="I49" s="55"/>
      <c r="J49" s="55"/>
      <c r="K49" s="55"/>
      <c r="L49" s="55"/>
      <c r="M49" s="55"/>
      <c r="N49" s="55"/>
      <c r="O49" s="791"/>
      <c r="P49" s="791"/>
      <c r="Q49" s="791"/>
      <c r="R49" s="791"/>
      <c r="S49" s="791"/>
      <c r="T49" s="791"/>
      <c r="U49" s="791"/>
      <c r="V49" s="791"/>
      <c r="W49" s="792"/>
      <c r="X49" s="792"/>
    </row>
    <row r="50" spans="1:24" ht="15" customHeight="1">
      <c r="A50" s="5"/>
      <c r="B50" s="778"/>
      <c r="C50" s="799"/>
      <c r="D50" s="803"/>
      <c r="E50" s="803"/>
      <c r="F50" s="55"/>
      <c r="G50" s="55"/>
      <c r="H50" s="55"/>
      <c r="I50" s="55"/>
      <c r="J50" s="55"/>
      <c r="K50" s="55"/>
      <c r="L50" s="55"/>
      <c r="M50" s="55"/>
      <c r="N50" s="55"/>
      <c r="O50" s="791"/>
      <c r="P50" s="791"/>
      <c r="Q50" s="791"/>
      <c r="R50" s="791"/>
      <c r="S50" s="791"/>
      <c r="T50" s="791"/>
      <c r="U50" s="791"/>
      <c r="V50" s="791"/>
      <c r="W50" s="792"/>
      <c r="X50" s="792"/>
    </row>
    <row r="51" spans="1:24" ht="15" customHeight="1">
      <c r="A51" s="5"/>
      <c r="B51" s="778"/>
      <c r="C51" s="798" t="s">
        <v>542</v>
      </c>
      <c r="D51" s="55"/>
      <c r="E51" s="55"/>
      <c r="F51" s="55"/>
      <c r="G51" s="55"/>
      <c r="H51" s="55"/>
      <c r="I51" s="55"/>
      <c r="J51" s="55"/>
      <c r="K51" s="55"/>
      <c r="L51" s="55"/>
      <c r="M51" s="55"/>
      <c r="N51" s="55"/>
      <c r="O51" s="791"/>
      <c r="P51" s="791"/>
      <c r="Q51" s="791"/>
      <c r="R51" s="791"/>
      <c r="S51" s="791"/>
      <c r="T51" s="791"/>
      <c r="U51" s="791"/>
      <c r="V51" s="791"/>
      <c r="W51" s="792"/>
      <c r="X51" s="792"/>
    </row>
    <row r="52" spans="1:24" ht="15" customHeight="1">
      <c r="A52" s="5"/>
      <c r="B52" s="778"/>
      <c r="C52" s="55" t="s">
        <v>708</v>
      </c>
      <c r="D52" s="55"/>
      <c r="E52" s="55"/>
      <c r="F52" s="55"/>
      <c r="G52" s="55"/>
      <c r="H52" s="55"/>
      <c r="I52" s="55"/>
      <c r="J52" s="55"/>
      <c r="K52" s="55"/>
      <c r="L52" s="55"/>
      <c r="M52" s="55"/>
      <c r="N52" s="55"/>
      <c r="O52" s="791"/>
      <c r="P52" s="791"/>
      <c r="Q52" s="791"/>
      <c r="R52" s="791"/>
      <c r="S52" s="791"/>
      <c r="T52" s="791"/>
      <c r="U52" s="791"/>
      <c r="V52" s="791"/>
      <c r="W52" s="792"/>
      <c r="X52" s="792"/>
    </row>
    <row r="53" spans="1:24" ht="15" customHeight="1">
      <c r="A53" s="5"/>
      <c r="B53" s="778"/>
      <c r="C53" s="55" t="s">
        <v>750</v>
      </c>
      <c r="D53" s="55"/>
      <c r="E53" s="55"/>
      <c r="F53" s="55"/>
      <c r="G53" s="55"/>
      <c r="H53" s="55"/>
      <c r="I53" s="55"/>
      <c r="J53" s="55"/>
      <c r="K53" s="55"/>
      <c r="L53" s="55"/>
      <c r="M53" s="55"/>
      <c r="N53" s="55"/>
      <c r="O53" s="791"/>
      <c r="P53" s="791"/>
      <c r="Q53" s="791"/>
      <c r="R53" s="791"/>
      <c r="S53" s="791"/>
      <c r="T53" s="791"/>
      <c r="U53" s="791"/>
      <c r="V53" s="791"/>
      <c r="W53" s="792"/>
      <c r="X53" s="792"/>
    </row>
    <row r="54" spans="1:24" ht="15" customHeight="1">
      <c r="A54" s="5"/>
      <c r="B54" s="778"/>
      <c r="C54" s="55"/>
      <c r="D54" s="55"/>
      <c r="E54" s="55"/>
      <c r="F54" s="55"/>
      <c r="G54" s="55"/>
      <c r="H54" s="55"/>
      <c r="I54" s="55"/>
      <c r="J54" s="55"/>
      <c r="K54" s="55"/>
      <c r="L54" s="55"/>
      <c r="M54" s="55"/>
      <c r="N54" s="55"/>
      <c r="O54" s="791"/>
      <c r="P54" s="791"/>
      <c r="Q54" s="791"/>
      <c r="R54" s="791"/>
      <c r="S54" s="791"/>
      <c r="T54" s="791"/>
      <c r="U54" s="791"/>
      <c r="V54" s="791"/>
      <c r="W54" s="792"/>
      <c r="X54" s="792"/>
    </row>
    <row r="55" spans="1:24" ht="15" customHeight="1">
      <c r="A55" s="5"/>
      <c r="B55" s="778"/>
      <c r="C55" s="799" t="s">
        <v>877</v>
      </c>
      <c r="D55" s="55"/>
      <c r="E55" s="55"/>
      <c r="F55" s="55"/>
      <c r="G55" s="55"/>
      <c r="H55" s="55"/>
      <c r="I55" s="55"/>
      <c r="J55" s="55"/>
      <c r="K55" s="55"/>
      <c r="L55" s="792"/>
      <c r="M55" s="792"/>
      <c r="N55" s="792"/>
      <c r="O55" s="792"/>
      <c r="P55" s="791"/>
      <c r="Q55" s="804"/>
      <c r="R55" s="804"/>
      <c r="S55" s="804"/>
      <c r="T55" s="804"/>
      <c r="U55" s="804"/>
      <c r="V55" s="791"/>
      <c r="W55" s="792"/>
      <c r="X55" s="792"/>
    </row>
    <row r="56" spans="1:24" ht="15" customHeight="1">
      <c r="A56" s="5"/>
      <c r="B56" s="778"/>
      <c r="C56" s="796" t="s">
        <v>874</v>
      </c>
      <c r="D56" s="789"/>
      <c r="E56" s="799"/>
      <c r="F56" s="789"/>
      <c r="G56" s="55"/>
      <c r="H56" s="55"/>
      <c r="I56" s="55"/>
      <c r="J56" s="792"/>
      <c r="K56" s="792"/>
      <c r="L56" s="55"/>
      <c r="M56" s="55"/>
      <c r="N56" s="55"/>
      <c r="O56" s="791"/>
      <c r="P56" s="793"/>
      <c r="Q56" s="791"/>
      <c r="R56" s="791"/>
      <c r="S56" s="791"/>
      <c r="T56" s="791"/>
      <c r="U56" s="791"/>
      <c r="V56" s="791"/>
      <c r="W56" s="792"/>
      <c r="X56" s="792"/>
    </row>
    <row r="57" spans="1:24" ht="15" customHeight="1">
      <c r="A57" s="5"/>
      <c r="B57" s="778"/>
      <c r="C57" s="55" t="s">
        <v>875</v>
      </c>
      <c r="D57" s="792"/>
      <c r="E57" s="792"/>
      <c r="F57" s="792"/>
      <c r="G57" s="792"/>
      <c r="H57" s="792"/>
      <c r="I57" s="792"/>
      <c r="J57" s="55"/>
      <c r="K57" s="55"/>
      <c r="L57" s="55"/>
      <c r="M57" s="55"/>
      <c r="N57" s="55"/>
      <c r="O57" s="791"/>
      <c r="P57" s="791"/>
      <c r="Q57" s="793"/>
      <c r="R57" s="793"/>
      <c r="S57" s="793"/>
      <c r="T57" s="791"/>
      <c r="U57" s="791"/>
      <c r="V57" s="791"/>
      <c r="W57" s="792"/>
      <c r="X57" s="792"/>
    </row>
    <row r="58" spans="1:24" ht="15" customHeight="1">
      <c r="A58" s="5"/>
      <c r="B58" s="778"/>
      <c r="C58" s="792" t="s">
        <v>876</v>
      </c>
      <c r="D58" s="55"/>
      <c r="E58" s="55"/>
      <c r="F58" s="55"/>
      <c r="G58" s="55"/>
      <c r="H58" s="55"/>
      <c r="I58" s="55"/>
      <c r="J58" s="55"/>
      <c r="K58" s="55"/>
      <c r="L58" s="55"/>
      <c r="M58" s="55"/>
      <c r="N58" s="55"/>
      <c r="O58" s="791"/>
      <c r="P58" s="791"/>
      <c r="Q58" s="791"/>
      <c r="R58" s="791"/>
      <c r="S58" s="791"/>
      <c r="T58" s="791"/>
      <c r="U58" s="791"/>
      <c r="V58" s="791"/>
      <c r="W58" s="792"/>
      <c r="X58" s="792"/>
    </row>
    <row r="59" spans="1:24" ht="15" customHeight="1">
      <c r="A59" s="5"/>
      <c r="B59" s="778"/>
      <c r="C59" s="796" t="s">
        <v>1023</v>
      </c>
      <c r="D59" s="55"/>
      <c r="E59" s="55"/>
      <c r="F59" s="55"/>
      <c r="G59" s="55"/>
      <c r="H59" s="55"/>
      <c r="I59" s="55"/>
      <c r="J59" s="55"/>
      <c r="K59" s="55"/>
      <c r="L59" s="796"/>
      <c r="M59" s="796"/>
      <c r="N59" s="796"/>
      <c r="O59" s="791"/>
      <c r="P59" s="791"/>
      <c r="Q59" s="791"/>
      <c r="R59" s="791"/>
      <c r="S59" s="791"/>
      <c r="T59" s="791"/>
      <c r="U59" s="791"/>
      <c r="V59" s="791"/>
      <c r="W59" s="792"/>
      <c r="X59" s="792"/>
    </row>
    <row r="60" spans="1:24" ht="15" customHeight="1">
      <c r="A60" s="5"/>
      <c r="B60" s="778"/>
      <c r="C60" s="796"/>
      <c r="D60" s="55"/>
      <c r="E60" s="55"/>
      <c r="F60" s="55"/>
      <c r="G60" s="55"/>
      <c r="H60" s="55"/>
      <c r="I60" s="55"/>
      <c r="J60" s="55"/>
      <c r="K60" s="55"/>
      <c r="L60" s="796"/>
      <c r="M60" s="796"/>
      <c r="N60" s="796"/>
      <c r="O60" s="791"/>
      <c r="P60" s="791"/>
      <c r="Q60" s="791"/>
      <c r="R60" s="791"/>
      <c r="S60" s="791"/>
      <c r="T60" s="791"/>
      <c r="U60" s="791"/>
      <c r="V60" s="791"/>
      <c r="W60" s="792"/>
      <c r="X60" s="792"/>
    </row>
    <row r="61" spans="1:24" ht="15" customHeight="1">
      <c r="A61" s="5"/>
      <c r="B61" s="778"/>
      <c r="C61" s="798" t="s">
        <v>2585</v>
      </c>
      <c r="D61" s="55"/>
      <c r="E61" s="55"/>
      <c r="F61" s="55"/>
      <c r="G61" s="55"/>
      <c r="H61" s="55"/>
      <c r="I61" s="55"/>
      <c r="J61" s="55"/>
      <c r="K61" s="55"/>
      <c r="L61" s="796"/>
      <c r="M61" s="796"/>
      <c r="N61" s="796"/>
      <c r="O61" s="791"/>
      <c r="P61" s="791"/>
      <c r="Q61" s="791"/>
      <c r="R61" s="791"/>
      <c r="S61" s="791"/>
      <c r="T61" s="791"/>
      <c r="U61" s="791"/>
      <c r="V61" s="791"/>
      <c r="W61" s="792"/>
      <c r="X61" s="792"/>
    </row>
    <row r="62" spans="1:24" ht="15" customHeight="1">
      <c r="A62" s="5"/>
      <c r="B62" s="778"/>
      <c r="C62" s="796" t="s">
        <v>2586</v>
      </c>
      <c r="D62" s="55"/>
      <c r="E62" s="55"/>
      <c r="F62" s="55"/>
      <c r="G62" s="55"/>
      <c r="H62" s="55"/>
      <c r="I62" s="55"/>
      <c r="J62" s="55"/>
      <c r="K62" s="55"/>
      <c r="L62" s="796"/>
      <c r="M62" s="796"/>
      <c r="N62" s="796"/>
      <c r="O62" s="791"/>
      <c r="P62" s="791"/>
      <c r="Q62" s="791"/>
      <c r="R62" s="791"/>
      <c r="S62" s="791"/>
      <c r="T62" s="791"/>
      <c r="U62" s="791"/>
      <c r="V62" s="791"/>
      <c r="W62" s="792"/>
      <c r="X62" s="792"/>
    </row>
    <row r="63" spans="1:24" ht="15" customHeight="1">
      <c r="A63" s="5"/>
      <c r="B63" s="778"/>
      <c r="C63" s="796" t="s">
        <v>2587</v>
      </c>
      <c r="D63" s="55"/>
      <c r="E63" s="55"/>
      <c r="F63" s="55"/>
      <c r="G63" s="55"/>
      <c r="H63" s="55"/>
      <c r="I63" s="55"/>
      <c r="J63" s="55"/>
      <c r="K63" s="55"/>
      <c r="L63" s="796"/>
      <c r="M63" s="796"/>
      <c r="N63" s="796"/>
      <c r="O63" s="791"/>
      <c r="P63" s="791"/>
      <c r="Q63" s="791"/>
      <c r="R63" s="791"/>
      <c r="S63" s="791"/>
      <c r="T63" s="791"/>
      <c r="U63" s="791"/>
      <c r="V63" s="791"/>
      <c r="W63" s="792"/>
      <c r="X63" s="792"/>
    </row>
    <row r="64" spans="1:24" ht="15" customHeight="1">
      <c r="A64" s="5"/>
      <c r="B64" s="778"/>
      <c r="C64" s="796" t="s">
        <v>2588</v>
      </c>
      <c r="D64" s="55"/>
      <c r="E64" s="55"/>
      <c r="F64" s="55"/>
      <c r="G64" s="55"/>
      <c r="H64" s="55"/>
      <c r="I64" s="55"/>
      <c r="J64" s="55"/>
      <c r="K64" s="55"/>
      <c r="L64" s="796"/>
      <c r="M64" s="796"/>
      <c r="N64" s="796"/>
      <c r="O64" s="791"/>
      <c r="P64" s="791"/>
      <c r="Q64" s="791"/>
      <c r="R64" s="791"/>
      <c r="S64" s="791"/>
      <c r="T64" s="791"/>
      <c r="U64" s="791"/>
      <c r="V64" s="791"/>
      <c r="W64" s="792"/>
      <c r="X64" s="792"/>
    </row>
    <row r="65" spans="1:24" ht="15" customHeight="1">
      <c r="A65" s="5"/>
      <c r="B65" s="778"/>
      <c r="C65" s="796" t="s">
        <v>2589</v>
      </c>
      <c r="D65" s="55"/>
      <c r="E65" s="55"/>
      <c r="F65" s="55"/>
      <c r="G65" s="55"/>
      <c r="H65" s="55"/>
      <c r="I65" s="55"/>
      <c r="J65" s="55"/>
      <c r="K65" s="55"/>
      <c r="L65" s="796"/>
      <c r="M65" s="796"/>
      <c r="N65" s="796"/>
      <c r="O65" s="791"/>
      <c r="P65" s="791"/>
      <c r="Q65" s="791"/>
      <c r="R65" s="791"/>
      <c r="S65" s="791"/>
      <c r="T65" s="791"/>
      <c r="U65" s="791"/>
      <c r="V65" s="791"/>
      <c r="W65" s="792"/>
      <c r="X65" s="792"/>
    </row>
    <row r="66" spans="1:24" ht="15" customHeight="1">
      <c r="A66" s="5"/>
      <c r="B66" s="778"/>
      <c r="C66" s="796" t="s">
        <v>2590</v>
      </c>
      <c r="D66" s="55"/>
      <c r="E66" s="55"/>
      <c r="F66" s="55"/>
      <c r="G66" s="55"/>
      <c r="H66" s="55"/>
      <c r="I66" s="55"/>
      <c r="J66" s="55"/>
      <c r="K66" s="55"/>
      <c r="L66" s="796"/>
      <c r="M66" s="796"/>
      <c r="N66" s="796"/>
      <c r="O66" s="791"/>
      <c r="P66" s="791"/>
      <c r="Q66" s="791"/>
      <c r="R66" s="791"/>
      <c r="S66" s="791"/>
      <c r="T66" s="791"/>
      <c r="U66" s="791"/>
      <c r="V66" s="791"/>
      <c r="W66" s="792"/>
      <c r="X66" s="792"/>
    </row>
    <row r="67" spans="1:24" ht="15" customHeight="1">
      <c r="A67" s="5"/>
      <c r="B67" s="778"/>
      <c r="C67" s="796" t="s">
        <v>2591</v>
      </c>
      <c r="D67" s="55"/>
      <c r="E67" s="55"/>
      <c r="F67" s="55"/>
      <c r="G67" s="55"/>
      <c r="H67" s="55"/>
      <c r="I67" s="55"/>
      <c r="J67" s="55"/>
      <c r="K67" s="55"/>
      <c r="L67" s="796"/>
      <c r="M67" s="796"/>
      <c r="N67" s="796"/>
      <c r="O67" s="791"/>
      <c r="P67" s="791"/>
      <c r="Q67" s="791"/>
      <c r="R67" s="791"/>
      <c r="S67" s="791"/>
      <c r="T67" s="791"/>
      <c r="U67" s="791"/>
      <c r="V67" s="791"/>
      <c r="W67" s="792"/>
      <c r="X67" s="792"/>
    </row>
    <row r="68" spans="1:24" ht="15" customHeight="1">
      <c r="A68" s="5"/>
      <c r="B68" s="778"/>
      <c r="C68" s="796" t="s">
        <v>2592</v>
      </c>
      <c r="D68" s="55"/>
      <c r="E68" s="55"/>
      <c r="F68" s="55"/>
      <c r="G68" s="55"/>
      <c r="H68" s="55"/>
      <c r="I68" s="55"/>
      <c r="J68" s="55"/>
      <c r="K68" s="55"/>
      <c r="L68" s="796"/>
      <c r="M68" s="796"/>
      <c r="N68" s="796"/>
      <c r="O68" s="791"/>
      <c r="P68" s="791"/>
      <c r="Q68" s="791"/>
      <c r="R68" s="791"/>
      <c r="S68" s="791"/>
      <c r="T68" s="791"/>
      <c r="U68" s="791"/>
      <c r="V68" s="791"/>
      <c r="W68" s="792"/>
      <c r="X68" s="792"/>
    </row>
    <row r="69" spans="1:24" ht="15" customHeight="1">
      <c r="A69" s="5"/>
      <c r="B69" s="778"/>
      <c r="C69" s="796" t="s">
        <v>2593</v>
      </c>
      <c r="D69" s="55"/>
      <c r="E69" s="55"/>
      <c r="F69" s="55"/>
      <c r="G69" s="55"/>
      <c r="H69" s="55"/>
      <c r="I69" s="55"/>
      <c r="J69" s="55"/>
      <c r="K69" s="55"/>
      <c r="L69" s="796"/>
      <c r="M69" s="796"/>
      <c r="N69" s="796"/>
      <c r="O69" s="791"/>
      <c r="P69" s="791"/>
      <c r="Q69" s="791"/>
      <c r="R69" s="791"/>
      <c r="S69" s="791"/>
      <c r="T69" s="791"/>
      <c r="U69" s="791"/>
      <c r="V69" s="791"/>
      <c r="W69" s="792"/>
      <c r="X69" s="792"/>
    </row>
    <row r="70" spans="1:24" ht="15" customHeight="1">
      <c r="A70" s="5"/>
      <c r="B70" s="778"/>
      <c r="C70" s="55"/>
      <c r="D70" s="803"/>
      <c r="E70" s="803"/>
      <c r="F70" s="803"/>
      <c r="G70" s="803"/>
      <c r="H70" s="803"/>
      <c r="I70" s="803"/>
      <c r="J70" s="796"/>
      <c r="K70" s="796"/>
      <c r="L70" s="796"/>
      <c r="M70" s="796"/>
      <c r="N70" s="796"/>
      <c r="O70" s="791"/>
      <c r="P70" s="791"/>
      <c r="Q70" s="791"/>
      <c r="R70" s="791"/>
      <c r="S70" s="791"/>
      <c r="T70" s="791"/>
      <c r="U70" s="791"/>
      <c r="V70" s="791"/>
      <c r="W70" s="792"/>
      <c r="X70" s="792"/>
    </row>
    <row r="71" spans="1:24" ht="15" customHeight="1">
      <c r="A71" s="5"/>
      <c r="B71" s="778"/>
      <c r="C71" s="797" t="s">
        <v>715</v>
      </c>
      <c r="D71" s="796"/>
      <c r="E71" s="796"/>
      <c r="F71" s="796"/>
      <c r="G71" s="796"/>
      <c r="H71" s="796"/>
      <c r="I71" s="796"/>
      <c r="J71" s="796"/>
      <c r="K71" s="796"/>
      <c r="L71" s="796"/>
      <c r="M71" s="796"/>
      <c r="N71" s="796"/>
      <c r="O71" s="791"/>
      <c r="P71" s="791"/>
      <c r="Q71" s="791"/>
      <c r="R71" s="791"/>
      <c r="S71" s="791"/>
      <c r="T71" s="791"/>
      <c r="U71" s="791"/>
      <c r="V71" s="791"/>
      <c r="W71" s="792"/>
      <c r="X71" s="792"/>
    </row>
    <row r="72" spans="1:24" ht="15" customHeight="1">
      <c r="A72" s="5"/>
      <c r="B72" s="778"/>
      <c r="C72" s="796" t="s">
        <v>773</v>
      </c>
      <c r="D72" s="796"/>
      <c r="E72" s="796"/>
      <c r="F72" s="796"/>
      <c r="G72" s="796"/>
      <c r="H72" s="796"/>
      <c r="I72" s="796"/>
      <c r="J72" s="796"/>
      <c r="K72" s="796"/>
      <c r="L72" s="796"/>
      <c r="M72" s="796"/>
      <c r="N72" s="796"/>
      <c r="O72" s="796"/>
      <c r="P72" s="796"/>
      <c r="Q72" s="796"/>
      <c r="R72" s="796"/>
      <c r="S72" s="791"/>
      <c r="T72" s="791"/>
      <c r="U72" s="791"/>
      <c r="V72" s="791"/>
      <c r="W72" s="792"/>
      <c r="X72" s="792"/>
    </row>
    <row r="73" spans="1:24" ht="15" customHeight="1">
      <c r="A73" s="5"/>
      <c r="B73" s="778"/>
      <c r="C73" s="55" t="s">
        <v>751</v>
      </c>
      <c r="D73" s="55"/>
      <c r="E73" s="55"/>
      <c r="F73" s="55"/>
      <c r="G73" s="55"/>
      <c r="H73" s="55"/>
      <c r="I73" s="55"/>
      <c r="J73" s="796"/>
      <c r="K73" s="796"/>
      <c r="L73" s="796"/>
      <c r="M73" s="796"/>
      <c r="N73" s="796"/>
      <c r="O73" s="791"/>
      <c r="P73" s="791"/>
      <c r="Q73" s="791"/>
      <c r="R73" s="791"/>
      <c r="S73" s="791"/>
      <c r="T73" s="791"/>
      <c r="U73" s="791"/>
      <c r="V73" s="791"/>
      <c r="W73" s="792"/>
      <c r="X73" s="792"/>
    </row>
    <row r="74" spans="1:24" ht="15" customHeight="1">
      <c r="A74" s="5"/>
      <c r="B74" s="778"/>
      <c r="C74" s="796" t="s">
        <v>752</v>
      </c>
      <c r="D74" s="796"/>
      <c r="E74" s="796"/>
      <c r="F74" s="796"/>
      <c r="G74" s="796"/>
      <c r="H74" s="796"/>
      <c r="I74" s="796"/>
      <c r="J74" s="796"/>
      <c r="K74" s="796"/>
      <c r="L74" s="796"/>
      <c r="M74" s="796"/>
      <c r="N74" s="796"/>
      <c r="O74" s="796"/>
      <c r="P74" s="796"/>
      <c r="Q74" s="791"/>
      <c r="R74" s="791"/>
      <c r="S74" s="791"/>
      <c r="T74" s="791"/>
      <c r="U74" s="791"/>
      <c r="V74" s="791"/>
      <c r="W74" s="792"/>
      <c r="X74" s="792"/>
    </row>
    <row r="75" spans="1:24" ht="15" customHeight="1">
      <c r="A75" s="5"/>
      <c r="B75" s="778"/>
      <c r="C75" s="55" t="s">
        <v>730</v>
      </c>
      <c r="D75" s="55"/>
      <c r="E75" s="55"/>
      <c r="F75" s="55"/>
      <c r="G75" s="55"/>
      <c r="H75" s="55"/>
      <c r="I75" s="55"/>
      <c r="J75" s="796"/>
      <c r="K75" s="796"/>
      <c r="L75" s="796"/>
      <c r="M75" s="796"/>
      <c r="N75" s="796"/>
      <c r="O75" s="791"/>
      <c r="P75" s="791"/>
      <c r="Q75" s="791"/>
      <c r="R75" s="791"/>
      <c r="S75" s="791"/>
      <c r="T75" s="791"/>
      <c r="U75" s="791"/>
      <c r="V75" s="791"/>
      <c r="W75" s="792"/>
      <c r="X75" s="792"/>
    </row>
    <row r="76" spans="1:24" ht="15" customHeight="1">
      <c r="A76" s="5"/>
      <c r="B76" s="778"/>
      <c r="C76" s="796" t="s">
        <v>753</v>
      </c>
      <c r="D76" s="796"/>
      <c r="E76" s="796"/>
      <c r="F76" s="796"/>
      <c r="G76" s="796"/>
      <c r="H76" s="796"/>
      <c r="I76" s="796"/>
      <c r="J76" s="796"/>
      <c r="K76" s="796"/>
      <c r="L76" s="796"/>
      <c r="M76" s="796"/>
      <c r="N76" s="796"/>
      <c r="O76" s="791"/>
      <c r="P76" s="791"/>
      <c r="Q76" s="791"/>
      <c r="R76" s="791"/>
      <c r="S76" s="791"/>
      <c r="T76" s="791"/>
      <c r="U76" s="791"/>
      <c r="V76" s="791"/>
      <c r="W76" s="792"/>
      <c r="X76" s="792"/>
    </row>
    <row r="77" spans="1:24" ht="15" customHeight="1">
      <c r="A77" s="5"/>
      <c r="B77" s="778"/>
      <c r="C77" s="796" t="s">
        <v>774</v>
      </c>
      <c r="D77" s="805"/>
      <c r="E77" s="805"/>
      <c r="F77" s="805"/>
      <c r="G77" s="805"/>
      <c r="H77" s="805"/>
      <c r="I77" s="796"/>
      <c r="J77" s="796"/>
      <c r="K77" s="796"/>
      <c r="L77" s="796"/>
      <c r="M77" s="796"/>
      <c r="N77" s="796"/>
      <c r="O77" s="791"/>
      <c r="P77" s="791"/>
      <c r="Q77" s="791"/>
      <c r="R77" s="791"/>
      <c r="S77" s="791"/>
      <c r="T77" s="791"/>
      <c r="U77" s="791"/>
      <c r="V77" s="791"/>
      <c r="W77" s="792"/>
      <c r="X77" s="792"/>
    </row>
    <row r="78" spans="1:24" ht="15" customHeight="1">
      <c r="A78" s="5"/>
      <c r="B78" s="778"/>
      <c r="C78" s="805"/>
      <c r="D78" s="805"/>
      <c r="E78" s="805"/>
      <c r="F78" s="805"/>
      <c r="G78" s="805"/>
      <c r="H78" s="805"/>
      <c r="I78" s="796"/>
      <c r="J78" s="796"/>
      <c r="K78" s="796"/>
      <c r="L78" s="792"/>
      <c r="M78" s="792"/>
      <c r="N78" s="792"/>
      <c r="O78" s="792"/>
      <c r="P78" s="792"/>
      <c r="Q78" s="792"/>
      <c r="R78" s="792"/>
      <c r="S78" s="792"/>
      <c r="T78" s="792"/>
      <c r="U78" s="792"/>
      <c r="V78" s="791"/>
      <c r="W78" s="792"/>
      <c r="X78" s="792"/>
    </row>
    <row r="79" spans="1:24" ht="15" customHeight="1">
      <c r="A79" s="5"/>
      <c r="B79" s="778"/>
      <c r="C79" s="797" t="s">
        <v>709</v>
      </c>
      <c r="D79" s="793"/>
      <c r="E79" s="793"/>
      <c r="F79" s="793"/>
      <c r="G79" s="793"/>
      <c r="H79" s="793"/>
      <c r="I79" s="793"/>
      <c r="J79" s="792"/>
      <c r="K79" s="792"/>
      <c r="L79" s="796"/>
      <c r="M79" s="796"/>
      <c r="N79" s="796"/>
      <c r="O79" s="791"/>
      <c r="P79" s="791"/>
      <c r="Q79" s="791"/>
      <c r="R79" s="791"/>
      <c r="S79" s="792"/>
      <c r="T79" s="792"/>
      <c r="U79" s="792"/>
      <c r="V79" s="791"/>
      <c r="W79" s="792"/>
      <c r="X79" s="792"/>
    </row>
    <row r="80" spans="1:24" ht="15" customHeight="1">
      <c r="A80" s="5"/>
      <c r="B80" s="778"/>
      <c r="C80" s="796" t="s">
        <v>773</v>
      </c>
      <c r="D80" s="796"/>
      <c r="E80" s="796"/>
      <c r="F80" s="792"/>
      <c r="G80" s="792"/>
      <c r="H80" s="792"/>
      <c r="I80" s="792"/>
      <c r="J80" s="796"/>
      <c r="K80" s="796"/>
      <c r="L80" s="796"/>
      <c r="M80" s="796"/>
      <c r="N80" s="796"/>
      <c r="O80" s="791"/>
      <c r="P80" s="791"/>
      <c r="Q80" s="791"/>
      <c r="R80" s="791"/>
      <c r="S80" s="792"/>
      <c r="T80" s="792"/>
      <c r="U80" s="792"/>
      <c r="V80" s="791"/>
      <c r="W80" s="792"/>
      <c r="X80" s="792"/>
    </row>
    <row r="81" spans="1:37" ht="15" customHeight="1">
      <c r="A81" s="5"/>
      <c r="B81" s="778"/>
      <c r="C81" s="55" t="s">
        <v>751</v>
      </c>
      <c r="D81" s="55"/>
      <c r="E81" s="55"/>
      <c r="F81" s="796"/>
      <c r="G81" s="796"/>
      <c r="H81" s="796"/>
      <c r="I81" s="796"/>
      <c r="J81" s="796"/>
      <c r="K81" s="796"/>
      <c r="L81" s="796"/>
      <c r="M81" s="796"/>
      <c r="N81" s="796"/>
      <c r="O81" s="796"/>
      <c r="P81" s="796"/>
      <c r="Q81" s="796"/>
      <c r="R81" s="796"/>
      <c r="S81" s="792"/>
      <c r="T81" s="792"/>
      <c r="U81" s="792"/>
      <c r="V81" s="791"/>
      <c r="W81" s="792"/>
      <c r="X81" s="792"/>
    </row>
    <row r="82" spans="1:37" ht="15" customHeight="1">
      <c r="A82" s="5"/>
      <c r="B82" s="778"/>
      <c r="C82" s="796" t="s">
        <v>752</v>
      </c>
      <c r="D82" s="796"/>
      <c r="E82" s="796"/>
      <c r="F82" s="55"/>
      <c r="G82" s="55"/>
      <c r="H82" s="55"/>
      <c r="I82" s="55"/>
      <c r="J82" s="796"/>
      <c r="K82" s="796"/>
      <c r="L82" s="796"/>
      <c r="M82" s="796"/>
      <c r="N82" s="796"/>
      <c r="O82" s="791"/>
      <c r="P82" s="791"/>
      <c r="Q82" s="791"/>
      <c r="R82" s="791"/>
      <c r="S82" s="792"/>
      <c r="T82" s="792"/>
      <c r="U82" s="792"/>
      <c r="V82" s="791"/>
      <c r="W82" s="792"/>
      <c r="X82" s="792"/>
    </row>
    <row r="83" spans="1:37" ht="15" customHeight="1">
      <c r="A83" s="5"/>
      <c r="B83" s="778"/>
      <c r="C83" s="55" t="s">
        <v>730</v>
      </c>
      <c r="D83" s="55"/>
      <c r="E83" s="55"/>
      <c r="F83" s="796"/>
      <c r="G83" s="796"/>
      <c r="H83" s="796"/>
      <c r="I83" s="796"/>
      <c r="J83" s="796"/>
      <c r="K83" s="796"/>
      <c r="L83" s="796"/>
      <c r="M83" s="796"/>
      <c r="N83" s="796"/>
      <c r="O83" s="796"/>
      <c r="P83" s="796"/>
      <c r="Q83" s="791"/>
      <c r="R83" s="791"/>
      <c r="S83" s="792"/>
      <c r="T83" s="792"/>
      <c r="U83" s="792"/>
      <c r="V83" s="792"/>
      <c r="W83" s="792"/>
      <c r="X83" s="792"/>
    </row>
    <row r="84" spans="1:37" ht="15" customHeight="1">
      <c r="A84" s="5"/>
      <c r="B84" s="778"/>
      <c r="C84" s="796" t="s">
        <v>753</v>
      </c>
      <c r="D84" s="796"/>
      <c r="E84" s="796"/>
      <c r="F84" s="55"/>
      <c r="G84" s="55"/>
      <c r="H84" s="55"/>
      <c r="I84" s="55"/>
      <c r="J84" s="796"/>
      <c r="K84" s="796"/>
      <c r="L84" s="796"/>
      <c r="M84" s="796"/>
      <c r="N84" s="796"/>
      <c r="O84" s="791"/>
      <c r="P84" s="791"/>
      <c r="Q84" s="791"/>
      <c r="R84" s="791"/>
      <c r="S84" s="792"/>
      <c r="T84" s="792"/>
      <c r="U84" s="792"/>
      <c r="V84" s="792"/>
      <c r="W84" s="792"/>
      <c r="X84" s="792"/>
    </row>
    <row r="85" spans="1:37" ht="15" customHeight="1">
      <c r="A85" s="5"/>
      <c r="B85" s="778"/>
      <c r="C85" s="796" t="s">
        <v>774</v>
      </c>
      <c r="D85" s="796"/>
      <c r="E85" s="796"/>
      <c r="F85" s="796"/>
      <c r="G85" s="796"/>
      <c r="H85" s="796"/>
      <c r="I85" s="796"/>
      <c r="J85" s="796"/>
      <c r="K85" s="796"/>
      <c r="L85" s="792"/>
      <c r="M85" s="792"/>
      <c r="N85" s="792"/>
      <c r="O85" s="792"/>
      <c r="P85" s="792"/>
      <c r="Q85" s="792"/>
      <c r="R85" s="792"/>
      <c r="S85" s="792"/>
      <c r="T85" s="792"/>
      <c r="U85" s="792"/>
      <c r="V85" s="792"/>
      <c r="W85" s="792"/>
      <c r="X85" s="792"/>
    </row>
    <row r="86" spans="1:37" ht="15" customHeight="1">
      <c r="B86" s="778"/>
      <c r="C86" s="796" t="s">
        <v>754</v>
      </c>
      <c r="D86" s="796"/>
      <c r="E86" s="796"/>
      <c r="F86" s="796"/>
      <c r="G86" s="796"/>
      <c r="H86" s="796"/>
      <c r="I86" s="796"/>
      <c r="J86" s="792"/>
      <c r="K86" s="792"/>
      <c r="L86" s="31"/>
      <c r="M86" s="31"/>
      <c r="N86" s="31"/>
      <c r="O86" s="31"/>
      <c r="P86" s="31"/>
      <c r="Q86" s="31"/>
      <c r="R86" s="31"/>
      <c r="S86" s="31"/>
      <c r="T86" s="31"/>
      <c r="U86" s="31"/>
      <c r="V86" s="31"/>
      <c r="W86" s="31"/>
      <c r="X86" s="31"/>
    </row>
    <row r="87" spans="1:37" ht="15" customHeight="1">
      <c r="B87" s="778"/>
      <c r="C87" s="796"/>
      <c r="D87" s="792"/>
      <c r="E87" s="792"/>
      <c r="F87" s="792"/>
      <c r="G87" s="792"/>
      <c r="H87" s="792"/>
      <c r="I87" s="792"/>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ht="15" customHeight="1">
      <c r="C88" s="806" t="s">
        <v>1047</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ht="15" customHeight="1">
      <c r="C89" s="807" t="s">
        <v>1059</v>
      </c>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ht="15" customHeight="1">
      <c r="C90" s="807" t="s">
        <v>1060</v>
      </c>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ht="15.75" customHeight="1">
      <c r="C91" s="807" t="s">
        <v>1061</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ht="15.6">
      <c r="C92" s="796"/>
      <c r="D92" s="792"/>
      <c r="E92" s="792"/>
      <c r="F92" s="792"/>
      <c r="G92" s="792"/>
      <c r="H92" s="792"/>
      <c r="I92" s="792"/>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21">
      <c r="C93" s="808" t="s">
        <v>1046</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ht="15.6">
      <c r="C94" s="809" t="s">
        <v>902</v>
      </c>
      <c r="D94" s="31"/>
      <c r="E94" s="31"/>
      <c r="F94" s="31"/>
      <c r="G94" s="31"/>
      <c r="H94" s="31"/>
      <c r="I94" s="31"/>
      <c r="J94" s="31"/>
      <c r="K94" s="31"/>
      <c r="L94" s="31"/>
      <c r="M94" s="31"/>
      <c r="N94" s="31"/>
      <c r="O94" s="31"/>
      <c r="P94" s="31"/>
      <c r="Q94" s="31"/>
      <c r="R94" s="31"/>
      <c r="S94" s="31"/>
      <c r="T94" s="31"/>
      <c r="U94" s="31"/>
      <c r="V94" s="31"/>
      <c r="W94" s="31"/>
      <c r="X94" s="31"/>
    </row>
    <row r="95" spans="1:37" ht="15.6">
      <c r="C95" s="55" t="s">
        <v>882</v>
      </c>
      <c r="D95" s="31"/>
      <c r="E95" s="31"/>
      <c r="F95" s="31"/>
      <c r="G95" s="31"/>
      <c r="H95" s="31"/>
      <c r="I95" s="31"/>
      <c r="J95" s="31"/>
      <c r="K95" s="31"/>
      <c r="L95" s="31"/>
      <c r="M95" s="31"/>
      <c r="N95" s="31"/>
      <c r="O95" s="31"/>
      <c r="P95" s="31"/>
      <c r="Q95" s="31"/>
      <c r="R95" s="31"/>
      <c r="S95" s="31"/>
      <c r="T95" s="31"/>
      <c r="U95" s="31"/>
      <c r="V95" s="31"/>
      <c r="W95" s="31"/>
      <c r="X95" s="31"/>
    </row>
    <row r="96" spans="1:37" ht="15.6">
      <c r="C96" s="55" t="s">
        <v>1012</v>
      </c>
      <c r="D96" s="31"/>
      <c r="E96" s="31"/>
      <c r="F96" s="31"/>
      <c r="G96" s="31"/>
      <c r="H96" s="31"/>
      <c r="I96" s="31"/>
      <c r="J96" s="31"/>
      <c r="K96" s="31"/>
      <c r="L96" s="31"/>
      <c r="M96" s="31"/>
      <c r="N96" s="31"/>
      <c r="O96" s="31"/>
      <c r="P96" s="31"/>
      <c r="Q96" s="31"/>
      <c r="R96" s="31"/>
      <c r="S96" s="31"/>
      <c r="T96" s="31"/>
      <c r="U96" s="31"/>
      <c r="V96" s="31"/>
      <c r="W96" s="31"/>
      <c r="X96" s="31"/>
    </row>
    <row r="97" spans="3:24" ht="15.6">
      <c r="C97" s="55" t="s">
        <v>883</v>
      </c>
      <c r="D97" s="31"/>
      <c r="E97" s="31"/>
      <c r="F97" s="31"/>
      <c r="G97" s="31"/>
      <c r="H97" s="31"/>
      <c r="I97" s="31"/>
      <c r="J97" s="31"/>
      <c r="K97" s="31"/>
      <c r="L97" s="31"/>
      <c r="M97" s="31"/>
      <c r="N97" s="31"/>
      <c r="O97" s="31"/>
      <c r="P97" s="31"/>
      <c r="Q97" s="31"/>
      <c r="R97" s="31"/>
      <c r="S97" s="31"/>
      <c r="T97" s="31"/>
      <c r="U97" s="31"/>
      <c r="V97" s="31"/>
      <c r="W97" s="31"/>
      <c r="X97" s="31"/>
    </row>
    <row r="98" spans="3:24" ht="15.6">
      <c r="C98" s="55" t="s">
        <v>1036</v>
      </c>
      <c r="D98" s="31"/>
      <c r="E98" s="31"/>
      <c r="F98" s="31"/>
      <c r="G98" s="31"/>
      <c r="H98" s="31"/>
      <c r="I98" s="31"/>
      <c r="J98" s="31"/>
      <c r="K98" s="31"/>
      <c r="L98" s="31"/>
      <c r="M98" s="31"/>
      <c r="N98" s="31"/>
      <c r="O98" s="31"/>
      <c r="P98" s="31"/>
      <c r="Q98" s="31"/>
      <c r="R98" s="31"/>
      <c r="S98" s="31"/>
      <c r="T98" s="31"/>
      <c r="U98" s="31"/>
      <c r="V98" s="31"/>
      <c r="W98" s="31"/>
      <c r="X98" s="31"/>
    </row>
    <row r="99" spans="3:24" ht="15.6">
      <c r="C99" s="55"/>
      <c r="D99" s="31"/>
      <c r="E99" s="31"/>
      <c r="F99" s="31"/>
      <c r="G99" s="31"/>
      <c r="H99" s="31"/>
      <c r="I99" s="31"/>
      <c r="J99" s="31"/>
      <c r="K99" s="31"/>
      <c r="L99" s="31"/>
      <c r="M99" s="31"/>
      <c r="N99" s="31"/>
      <c r="O99" s="31"/>
      <c r="P99" s="31"/>
      <c r="Q99" s="31"/>
      <c r="R99" s="31"/>
      <c r="S99" s="31"/>
      <c r="T99" s="31"/>
      <c r="U99" s="31"/>
      <c r="V99" s="31"/>
      <c r="W99" s="31"/>
      <c r="X99" s="31"/>
    </row>
    <row r="100" spans="3:24" ht="15.6">
      <c r="C100" s="809" t="s">
        <v>924</v>
      </c>
      <c r="D100" s="31"/>
      <c r="E100" s="31"/>
      <c r="F100" s="31"/>
      <c r="G100" s="31"/>
      <c r="H100" s="31"/>
      <c r="I100" s="31"/>
      <c r="J100" s="42"/>
      <c r="K100" s="31"/>
      <c r="L100" s="31"/>
      <c r="M100" s="31"/>
      <c r="N100" s="31"/>
      <c r="O100" s="31"/>
      <c r="P100" s="31"/>
      <c r="Q100" s="31"/>
      <c r="R100" s="31"/>
      <c r="S100" s="31"/>
      <c r="T100" s="31"/>
      <c r="U100" s="31"/>
      <c r="V100" s="31"/>
      <c r="W100" s="31"/>
      <c r="X100" s="31"/>
    </row>
    <row r="101" spans="3:24" ht="15.6">
      <c r="C101" s="55" t="s">
        <v>1017</v>
      </c>
      <c r="D101" s="31"/>
      <c r="E101" s="31"/>
      <c r="F101" s="31"/>
      <c r="G101" s="31"/>
      <c r="H101" s="31"/>
      <c r="I101" s="31"/>
      <c r="J101" s="31"/>
      <c r="K101" s="31"/>
      <c r="L101" s="31"/>
      <c r="M101" s="31"/>
      <c r="N101" s="31"/>
      <c r="O101" s="31"/>
      <c r="P101" s="31"/>
      <c r="Q101" s="31"/>
      <c r="R101" s="31"/>
      <c r="S101" s="31"/>
      <c r="T101" s="31"/>
      <c r="U101" s="31"/>
      <c r="V101" s="31"/>
      <c r="W101" s="31"/>
      <c r="X101" s="31"/>
    </row>
    <row r="102" spans="3:24">
      <c r="C102" s="31"/>
      <c r="D102" s="31"/>
      <c r="E102" s="31"/>
      <c r="F102" s="31"/>
      <c r="G102" s="31"/>
      <c r="H102" s="31"/>
      <c r="I102" s="31"/>
      <c r="J102" s="31"/>
      <c r="K102" s="31"/>
      <c r="L102" s="31"/>
      <c r="M102" s="31"/>
      <c r="N102" s="31"/>
      <c r="O102" s="31"/>
      <c r="P102" s="31"/>
      <c r="Q102" s="31"/>
      <c r="R102" s="31"/>
      <c r="S102" s="31"/>
      <c r="T102" s="31"/>
      <c r="U102" s="31"/>
      <c r="V102" s="31"/>
      <c r="W102" s="31"/>
      <c r="X102" s="31"/>
    </row>
    <row r="103" spans="3:24" ht="15.6">
      <c r="C103" s="809" t="s">
        <v>1044</v>
      </c>
      <c r="D103" s="31"/>
      <c r="E103" s="31"/>
      <c r="F103" s="31"/>
      <c r="G103" s="31"/>
      <c r="H103" s="31"/>
      <c r="I103" s="31"/>
      <c r="J103" s="31"/>
      <c r="K103" s="31"/>
      <c r="L103" s="31"/>
      <c r="M103" s="31"/>
      <c r="N103" s="31"/>
      <c r="O103" s="31"/>
      <c r="P103" s="31"/>
      <c r="Q103" s="31"/>
      <c r="R103" s="31"/>
      <c r="S103" s="31"/>
      <c r="T103" s="31"/>
      <c r="U103" s="31"/>
      <c r="V103" s="31"/>
      <c r="W103" s="31"/>
      <c r="X103" s="31"/>
    </row>
    <row r="104" spans="3:24" ht="15.6">
      <c r="C104" s="55" t="s">
        <v>1045</v>
      </c>
      <c r="D104" s="31"/>
      <c r="E104" s="31"/>
      <c r="F104" s="31"/>
      <c r="G104" s="31"/>
      <c r="H104" s="31"/>
      <c r="I104" s="31"/>
      <c r="J104" s="31"/>
      <c r="K104" s="31"/>
      <c r="L104" s="31"/>
      <c r="M104" s="31"/>
      <c r="N104" s="31"/>
      <c r="O104" s="31"/>
      <c r="P104" s="31"/>
      <c r="Q104" s="31"/>
      <c r="R104" s="31"/>
      <c r="S104" s="31"/>
      <c r="T104" s="31"/>
      <c r="U104" s="31"/>
      <c r="V104" s="31"/>
      <c r="W104" s="31"/>
      <c r="X104" s="31"/>
    </row>
    <row r="105" spans="3:24" ht="15.6">
      <c r="C105" s="55"/>
      <c r="D105" s="31"/>
      <c r="E105" s="31"/>
      <c r="F105" s="31"/>
      <c r="G105" s="31"/>
      <c r="H105" s="31"/>
      <c r="I105" s="31"/>
      <c r="J105" s="31"/>
      <c r="K105" s="31"/>
      <c r="L105" s="31"/>
      <c r="M105" s="31"/>
      <c r="N105" s="31"/>
      <c r="O105" s="31"/>
      <c r="P105" s="31"/>
      <c r="Q105" s="31"/>
      <c r="R105" s="31"/>
      <c r="S105" s="31"/>
      <c r="T105" s="31"/>
      <c r="U105" s="31"/>
      <c r="V105" s="31"/>
      <c r="W105" s="31"/>
      <c r="X105" s="31"/>
    </row>
    <row r="106" spans="3:24" ht="15.6">
      <c r="C106" s="809" t="s">
        <v>884</v>
      </c>
      <c r="D106" s="31"/>
      <c r="E106" s="31"/>
      <c r="F106" s="31"/>
      <c r="G106" s="31"/>
      <c r="H106" s="31"/>
      <c r="I106" s="31"/>
      <c r="J106" s="31"/>
      <c r="K106" s="31"/>
      <c r="L106" s="31"/>
      <c r="M106" s="31"/>
      <c r="N106" s="31"/>
      <c r="O106" s="31"/>
      <c r="P106" s="31"/>
      <c r="Q106" s="31"/>
      <c r="R106" s="31"/>
      <c r="S106" s="31"/>
      <c r="T106" s="31"/>
      <c r="U106" s="31"/>
      <c r="V106" s="31"/>
      <c r="W106" s="31"/>
      <c r="X106" s="31"/>
    </row>
    <row r="107" spans="3:24" ht="15.6">
      <c r="C107" s="55" t="s">
        <v>896</v>
      </c>
      <c r="D107" s="31"/>
      <c r="E107" s="31"/>
      <c r="F107" s="31"/>
      <c r="G107" s="31"/>
      <c r="H107" s="31"/>
      <c r="I107" s="31"/>
      <c r="J107" s="31"/>
      <c r="K107" s="31"/>
      <c r="L107" s="31"/>
      <c r="M107" s="31"/>
      <c r="N107" s="31"/>
      <c r="O107" s="31"/>
      <c r="P107" s="31"/>
      <c r="Q107" s="31"/>
      <c r="R107" s="31"/>
      <c r="S107" s="31"/>
      <c r="T107" s="31"/>
      <c r="U107" s="31"/>
      <c r="V107" s="31"/>
      <c r="W107" s="31"/>
      <c r="X107" s="31"/>
    </row>
    <row r="108" spans="3:24" ht="15.6">
      <c r="C108" s="55" t="s">
        <v>885</v>
      </c>
      <c r="D108" s="31"/>
      <c r="E108" s="31"/>
      <c r="F108" s="31"/>
      <c r="G108" s="31"/>
      <c r="H108" s="31"/>
      <c r="I108" s="31"/>
      <c r="J108" s="31"/>
      <c r="K108" s="31"/>
      <c r="L108" s="31"/>
      <c r="M108" s="31"/>
      <c r="N108" s="31"/>
      <c r="O108" s="31"/>
      <c r="P108" s="31"/>
      <c r="Q108" s="31"/>
      <c r="R108" s="31"/>
      <c r="S108" s="31"/>
      <c r="T108" s="31"/>
      <c r="U108" s="31"/>
      <c r="V108" s="31"/>
      <c r="W108" s="31"/>
      <c r="X108" s="31"/>
    </row>
    <row r="109" spans="3:24" ht="15.6">
      <c r="C109" s="55"/>
      <c r="D109" s="31"/>
      <c r="E109" s="31"/>
      <c r="F109" s="31"/>
      <c r="G109" s="31"/>
      <c r="H109" s="31"/>
      <c r="I109" s="31"/>
      <c r="J109" s="31"/>
      <c r="K109" s="31"/>
      <c r="L109" s="31"/>
      <c r="M109" s="31"/>
      <c r="N109" s="31"/>
      <c r="O109" s="31"/>
      <c r="P109" s="31"/>
      <c r="Q109" s="31"/>
      <c r="R109" s="31"/>
      <c r="S109" s="31"/>
      <c r="T109" s="31"/>
      <c r="U109" s="31"/>
      <c r="V109" s="31"/>
      <c r="W109" s="31"/>
      <c r="X109" s="31"/>
    </row>
    <row r="110" spans="3:24" ht="15.6">
      <c r="C110" s="809" t="s">
        <v>886</v>
      </c>
      <c r="D110" s="31"/>
      <c r="E110" s="31"/>
      <c r="F110" s="31"/>
      <c r="G110" s="31"/>
      <c r="H110" s="31"/>
      <c r="I110" s="31"/>
      <c r="J110" s="31"/>
      <c r="K110" s="31"/>
      <c r="L110" s="31"/>
      <c r="M110" s="31"/>
      <c r="N110" s="31"/>
      <c r="O110" s="31"/>
      <c r="P110" s="31"/>
      <c r="Q110" s="31"/>
      <c r="R110" s="31"/>
      <c r="S110" s="31"/>
      <c r="T110" s="31"/>
      <c r="U110" s="31"/>
      <c r="V110" s="31"/>
      <c r="W110" s="31"/>
      <c r="X110" s="31"/>
    </row>
    <row r="111" spans="3:24" ht="15.6">
      <c r="C111" s="55" t="s">
        <v>1012</v>
      </c>
      <c r="D111" s="31"/>
      <c r="E111" s="31"/>
      <c r="F111" s="31"/>
      <c r="G111" s="31"/>
      <c r="H111" s="31"/>
      <c r="I111" s="31"/>
      <c r="J111" s="31"/>
      <c r="K111" s="31"/>
      <c r="L111" s="31"/>
      <c r="M111" s="31"/>
      <c r="N111" s="31"/>
      <c r="O111" s="31"/>
      <c r="P111" s="31"/>
      <c r="Q111" s="31"/>
      <c r="R111" s="31"/>
      <c r="S111" s="31"/>
      <c r="T111" s="31"/>
      <c r="U111" s="31"/>
      <c r="V111" s="31"/>
      <c r="W111" s="31"/>
      <c r="X111" s="31"/>
    </row>
    <row r="112" spans="3:24" ht="15.6">
      <c r="C112" s="55" t="s">
        <v>887</v>
      </c>
      <c r="D112" s="31"/>
      <c r="E112" s="31"/>
      <c r="F112" s="31"/>
      <c r="G112" s="31"/>
      <c r="H112" s="31"/>
      <c r="I112" s="31"/>
      <c r="J112" s="31"/>
      <c r="K112" s="31"/>
      <c r="L112" s="31"/>
      <c r="M112" s="31"/>
      <c r="N112" s="31"/>
      <c r="O112" s="31"/>
      <c r="P112" s="31"/>
      <c r="Q112" s="31"/>
      <c r="R112" s="31"/>
      <c r="S112" s="31"/>
      <c r="T112" s="31"/>
      <c r="U112" s="31"/>
      <c r="V112" s="31"/>
      <c r="W112" s="31"/>
      <c r="X112" s="31"/>
    </row>
    <row r="113" spans="3:24">
      <c r="C113" s="31"/>
      <c r="D113" s="31"/>
      <c r="E113" s="31"/>
      <c r="F113" s="31"/>
      <c r="G113" s="31"/>
      <c r="H113" s="31"/>
      <c r="I113" s="31"/>
      <c r="J113" s="31"/>
      <c r="K113" s="31"/>
      <c r="L113" s="31"/>
      <c r="M113" s="31"/>
      <c r="N113" s="31"/>
      <c r="O113" s="31"/>
      <c r="P113" s="31"/>
      <c r="Q113" s="31"/>
      <c r="R113" s="31"/>
      <c r="S113" s="31"/>
      <c r="T113" s="31"/>
      <c r="U113" s="31"/>
      <c r="V113" s="31"/>
      <c r="W113" s="31"/>
      <c r="X113" s="31"/>
    </row>
    <row r="114" spans="3:24" ht="15.6">
      <c r="C114" s="809" t="s">
        <v>889</v>
      </c>
      <c r="D114" s="31"/>
      <c r="E114" s="31"/>
      <c r="F114" s="31"/>
      <c r="G114" s="31"/>
      <c r="H114" s="31"/>
      <c r="I114" s="31"/>
      <c r="J114" s="31"/>
      <c r="K114" s="31"/>
      <c r="L114" s="31"/>
      <c r="M114" s="31"/>
      <c r="N114" s="31"/>
      <c r="O114" s="31"/>
      <c r="P114" s="31"/>
      <c r="Q114" s="31"/>
      <c r="R114" s="31"/>
      <c r="S114" s="31"/>
      <c r="T114" s="31"/>
      <c r="U114" s="31"/>
      <c r="V114" s="31"/>
      <c r="W114" s="31"/>
      <c r="X114" s="31"/>
    </row>
    <row r="115" spans="3:24" ht="15.6">
      <c r="C115" s="55" t="s">
        <v>1012</v>
      </c>
      <c r="D115" s="31"/>
      <c r="E115" s="31"/>
      <c r="F115" s="31"/>
      <c r="G115" s="31"/>
      <c r="H115" s="31"/>
      <c r="I115" s="31"/>
      <c r="J115" s="31"/>
      <c r="K115" s="31"/>
      <c r="L115" s="31"/>
      <c r="M115" s="31"/>
      <c r="N115" s="31"/>
      <c r="O115" s="31"/>
      <c r="P115" s="31"/>
      <c r="Q115" s="31"/>
      <c r="R115" s="31"/>
      <c r="S115" s="31"/>
      <c r="T115" s="31"/>
      <c r="U115" s="31"/>
      <c r="V115" s="31"/>
      <c r="W115" s="31"/>
      <c r="X115" s="31"/>
    </row>
    <row r="116" spans="3:24" ht="15.6">
      <c r="C116" s="55" t="s">
        <v>883</v>
      </c>
      <c r="D116" s="31"/>
      <c r="E116" s="31"/>
      <c r="F116" s="31"/>
      <c r="G116" s="31"/>
      <c r="H116" s="31"/>
      <c r="I116" s="31"/>
      <c r="J116" s="31"/>
      <c r="K116" s="31"/>
      <c r="L116" s="31"/>
      <c r="M116" s="31"/>
      <c r="N116" s="31"/>
      <c r="O116" s="31"/>
      <c r="P116" s="31"/>
      <c r="Q116" s="31"/>
      <c r="R116" s="31"/>
      <c r="S116" s="31"/>
      <c r="T116" s="31"/>
      <c r="U116" s="31"/>
      <c r="V116" s="31"/>
      <c r="W116" s="31"/>
      <c r="X116" s="31"/>
    </row>
    <row r="117" spans="3:24" ht="15.6">
      <c r="C117" s="55" t="s">
        <v>1024</v>
      </c>
      <c r="D117" s="31"/>
      <c r="E117" s="31"/>
      <c r="F117" s="31"/>
      <c r="G117" s="31"/>
      <c r="H117" s="31"/>
      <c r="I117" s="31"/>
      <c r="J117" s="31"/>
      <c r="K117" s="31"/>
      <c r="L117" s="31"/>
      <c r="M117" s="31"/>
      <c r="N117" s="31"/>
      <c r="O117" s="31"/>
      <c r="P117" s="31"/>
      <c r="Q117" s="31"/>
      <c r="R117" s="31"/>
      <c r="S117" s="31"/>
      <c r="T117" s="31"/>
      <c r="U117" s="31"/>
      <c r="V117" s="31"/>
      <c r="W117" s="31"/>
      <c r="X117" s="31"/>
    </row>
    <row r="118" spans="3:24" ht="15.6">
      <c r="C118" s="55" t="s">
        <v>888</v>
      </c>
      <c r="D118" s="31"/>
      <c r="E118" s="31"/>
      <c r="F118" s="31"/>
      <c r="G118" s="31"/>
      <c r="H118" s="31"/>
      <c r="I118" s="31"/>
      <c r="J118" s="31"/>
      <c r="K118" s="31"/>
      <c r="L118" s="31"/>
      <c r="M118" s="31"/>
      <c r="N118" s="31"/>
      <c r="O118" s="31"/>
      <c r="P118" s="31"/>
      <c r="Q118" s="31"/>
      <c r="R118" s="31"/>
      <c r="S118" s="31"/>
      <c r="T118" s="31"/>
      <c r="U118" s="31"/>
      <c r="V118" s="31"/>
      <c r="W118" s="31"/>
      <c r="X118" s="31"/>
    </row>
    <row r="119" spans="3:24" ht="15.6">
      <c r="C119" s="55" t="s">
        <v>1037</v>
      </c>
      <c r="D119" s="31"/>
      <c r="E119" s="31"/>
      <c r="F119" s="31"/>
      <c r="G119" s="31"/>
      <c r="H119" s="31"/>
      <c r="I119" s="31"/>
      <c r="J119" s="31"/>
      <c r="K119" s="31"/>
      <c r="L119" s="31"/>
      <c r="M119" s="31"/>
      <c r="N119" s="31"/>
      <c r="O119" s="31"/>
      <c r="P119" s="31"/>
      <c r="Q119" s="31"/>
      <c r="R119" s="31"/>
      <c r="S119" s="31"/>
      <c r="T119" s="31"/>
      <c r="U119" s="31"/>
      <c r="V119" s="31"/>
      <c r="W119" s="31"/>
      <c r="X119" s="31"/>
    </row>
    <row r="120" spans="3:24">
      <c r="C120" s="31"/>
      <c r="D120" s="31"/>
      <c r="E120" s="31"/>
      <c r="F120" s="31"/>
      <c r="G120" s="31"/>
      <c r="H120" s="31"/>
      <c r="I120" s="31"/>
      <c r="J120" s="31"/>
      <c r="K120" s="31"/>
      <c r="L120" s="31"/>
      <c r="M120" s="31"/>
      <c r="N120" s="31"/>
      <c r="O120" s="31"/>
      <c r="P120" s="31"/>
      <c r="Q120" s="31"/>
      <c r="R120" s="31"/>
      <c r="S120" s="31"/>
      <c r="T120" s="31"/>
      <c r="U120" s="31"/>
      <c r="V120" s="31"/>
      <c r="W120" s="31"/>
      <c r="X120" s="31"/>
    </row>
    <row r="121" spans="3:24" ht="15.6">
      <c r="C121" s="809" t="s">
        <v>890</v>
      </c>
      <c r="D121" s="31"/>
      <c r="E121" s="31"/>
      <c r="F121" s="31"/>
      <c r="G121" s="31"/>
      <c r="H121" s="31"/>
      <c r="I121" s="31"/>
      <c r="J121" s="31"/>
      <c r="K121" s="31"/>
      <c r="L121" s="31"/>
      <c r="M121" s="31"/>
      <c r="N121" s="31"/>
      <c r="O121" s="31"/>
      <c r="P121" s="31"/>
      <c r="Q121" s="31"/>
      <c r="R121" s="31"/>
      <c r="S121" s="31"/>
      <c r="T121" s="31"/>
      <c r="U121" s="31"/>
      <c r="V121" s="31"/>
      <c r="W121" s="31"/>
      <c r="X121" s="31"/>
    </row>
    <row r="122" spans="3:24" ht="15.6">
      <c r="C122" s="55" t="s">
        <v>883</v>
      </c>
      <c r="D122" s="31"/>
      <c r="E122" s="31"/>
      <c r="F122" s="31"/>
      <c r="G122" s="31"/>
      <c r="H122" s="31"/>
      <c r="I122" s="31"/>
      <c r="J122" s="31"/>
      <c r="K122" s="31"/>
      <c r="L122" s="31"/>
      <c r="M122" s="31"/>
      <c r="N122" s="31"/>
      <c r="O122" s="31"/>
      <c r="P122" s="31"/>
      <c r="Q122" s="31"/>
      <c r="R122" s="31"/>
      <c r="S122" s="31"/>
      <c r="T122" s="31"/>
      <c r="U122" s="31"/>
      <c r="V122" s="31"/>
      <c r="W122" s="31"/>
      <c r="X122" s="31"/>
    </row>
    <row r="123" spans="3:24" ht="15.6">
      <c r="C123" s="55" t="s">
        <v>891</v>
      </c>
      <c r="D123" s="31"/>
      <c r="E123" s="31"/>
      <c r="F123" s="31"/>
      <c r="G123" s="31"/>
      <c r="H123" s="31"/>
      <c r="I123" s="31"/>
      <c r="J123" s="31"/>
      <c r="K123" s="31"/>
      <c r="L123" s="31"/>
      <c r="M123" s="31"/>
      <c r="N123" s="31"/>
      <c r="O123" s="31"/>
      <c r="P123" s="31"/>
      <c r="Q123" s="31"/>
      <c r="R123" s="31"/>
      <c r="S123" s="31"/>
      <c r="T123" s="31"/>
      <c r="U123" s="31"/>
      <c r="V123" s="31"/>
      <c r="W123" s="31"/>
      <c r="X123" s="31"/>
    </row>
    <row r="124" spans="3:24" ht="15.6">
      <c r="C124" s="55" t="s">
        <v>892</v>
      </c>
      <c r="D124" s="31"/>
      <c r="E124" s="31"/>
      <c r="F124" s="31"/>
      <c r="G124" s="31"/>
      <c r="H124" s="31"/>
      <c r="I124" s="31"/>
      <c r="J124" s="31"/>
      <c r="K124" s="31"/>
      <c r="L124" s="31"/>
      <c r="M124" s="31"/>
      <c r="N124" s="31"/>
      <c r="O124" s="31"/>
      <c r="P124" s="31"/>
      <c r="Q124" s="31"/>
      <c r="R124" s="31"/>
      <c r="S124" s="31"/>
      <c r="T124" s="31"/>
      <c r="U124" s="31"/>
      <c r="V124" s="31"/>
      <c r="W124" s="31"/>
      <c r="X124" s="31"/>
    </row>
    <row r="125" spans="3:24">
      <c r="C125" s="31"/>
      <c r="D125" s="31"/>
      <c r="E125" s="31"/>
      <c r="F125" s="31"/>
      <c r="G125" s="31"/>
      <c r="H125" s="31"/>
      <c r="I125" s="31"/>
      <c r="J125" s="31"/>
      <c r="K125" s="31"/>
      <c r="L125" s="31"/>
      <c r="M125" s="31"/>
      <c r="N125" s="31"/>
      <c r="O125" s="31"/>
      <c r="P125" s="31"/>
      <c r="Q125" s="31"/>
      <c r="R125" s="31"/>
      <c r="S125" s="31"/>
      <c r="T125" s="31"/>
      <c r="U125" s="31"/>
      <c r="V125" s="31"/>
      <c r="W125" s="31"/>
      <c r="X125" s="31"/>
    </row>
    <row r="126" spans="3:24" ht="15.6">
      <c r="C126" s="809" t="s">
        <v>893</v>
      </c>
      <c r="D126" s="31"/>
      <c r="E126" s="31"/>
      <c r="F126" s="31"/>
      <c r="G126" s="31"/>
      <c r="H126" s="31"/>
      <c r="I126" s="31"/>
      <c r="J126" s="31"/>
      <c r="K126" s="31"/>
      <c r="L126" s="31"/>
      <c r="M126" s="31"/>
      <c r="N126" s="31"/>
      <c r="O126" s="31"/>
      <c r="P126" s="31"/>
      <c r="Q126" s="31"/>
      <c r="R126" s="31"/>
      <c r="S126" s="31"/>
      <c r="T126" s="31"/>
      <c r="U126" s="31"/>
      <c r="V126" s="31"/>
      <c r="W126" s="31"/>
      <c r="X126" s="31"/>
    </row>
    <row r="127" spans="3:24" ht="15.6">
      <c r="C127" s="55" t="s">
        <v>1012</v>
      </c>
      <c r="D127" s="31"/>
      <c r="E127" s="31"/>
      <c r="F127" s="31"/>
      <c r="G127" s="31"/>
      <c r="H127" s="31"/>
      <c r="I127" s="31"/>
      <c r="J127" s="31"/>
      <c r="K127" s="31"/>
      <c r="L127" s="31"/>
      <c r="M127" s="31"/>
      <c r="N127" s="31"/>
      <c r="O127" s="31"/>
      <c r="P127" s="31"/>
      <c r="Q127" s="31"/>
      <c r="R127" s="31"/>
      <c r="S127" s="31"/>
      <c r="T127" s="31"/>
      <c r="U127" s="31"/>
      <c r="V127" s="31"/>
      <c r="W127" s="31"/>
      <c r="X127" s="31"/>
    </row>
    <row r="128" spans="3:24" ht="15.6">
      <c r="C128" s="55" t="s">
        <v>887</v>
      </c>
      <c r="D128" s="31"/>
      <c r="E128" s="31"/>
      <c r="F128" s="31"/>
      <c r="G128" s="31"/>
      <c r="H128" s="31"/>
      <c r="I128" s="31"/>
      <c r="J128" s="31"/>
      <c r="K128" s="31"/>
      <c r="L128" s="31"/>
      <c r="M128" s="31"/>
      <c r="N128" s="31"/>
      <c r="O128" s="31"/>
      <c r="P128" s="31"/>
      <c r="Q128" s="31"/>
      <c r="R128" s="31"/>
      <c r="S128" s="31"/>
      <c r="T128" s="31"/>
      <c r="U128" s="31"/>
      <c r="V128" s="31"/>
      <c r="W128" s="31"/>
      <c r="X128" s="31"/>
    </row>
    <row r="129" spans="3:24">
      <c r="C129" s="31"/>
      <c r="D129" s="31"/>
      <c r="E129" s="31"/>
      <c r="F129" s="31"/>
      <c r="G129" s="31"/>
      <c r="H129" s="31"/>
      <c r="I129" s="31"/>
      <c r="J129" s="31"/>
      <c r="K129" s="31"/>
      <c r="L129" s="31"/>
      <c r="M129" s="31"/>
      <c r="N129" s="31"/>
      <c r="O129" s="31"/>
      <c r="P129" s="31"/>
      <c r="Q129" s="31"/>
      <c r="R129" s="31"/>
      <c r="S129" s="31"/>
      <c r="T129" s="31"/>
      <c r="U129" s="31"/>
      <c r="V129" s="31"/>
      <c r="W129" s="31"/>
      <c r="X129" s="31"/>
    </row>
    <row r="130" spans="3:24" ht="15.6">
      <c r="C130" s="809" t="s">
        <v>894</v>
      </c>
      <c r="D130" s="31"/>
      <c r="E130" s="31"/>
      <c r="F130" s="31"/>
      <c r="G130" s="31"/>
      <c r="H130" s="31"/>
      <c r="I130" s="31"/>
      <c r="J130" s="31"/>
      <c r="K130" s="31"/>
      <c r="L130" s="31"/>
      <c r="M130" s="31"/>
      <c r="N130" s="31"/>
      <c r="O130" s="31"/>
      <c r="P130" s="31"/>
      <c r="Q130" s="31"/>
      <c r="R130" s="31"/>
      <c r="S130" s="31"/>
      <c r="T130" s="31"/>
      <c r="U130" s="31"/>
      <c r="V130" s="31"/>
      <c r="W130" s="31"/>
      <c r="X130" s="31"/>
    </row>
    <row r="131" spans="3:24" ht="15.6">
      <c r="C131" s="55" t="s">
        <v>1048</v>
      </c>
      <c r="D131" s="31"/>
      <c r="E131" s="31"/>
      <c r="F131" s="31"/>
      <c r="G131" s="31"/>
      <c r="H131" s="31"/>
      <c r="I131" s="31"/>
      <c r="J131" s="31"/>
      <c r="K131" s="31"/>
      <c r="L131" s="31"/>
      <c r="M131" s="31"/>
      <c r="N131" s="31"/>
      <c r="O131" s="31"/>
      <c r="P131" s="31"/>
      <c r="Q131" s="31"/>
      <c r="R131" s="31"/>
      <c r="S131" s="31"/>
      <c r="T131" s="31"/>
      <c r="U131" s="31"/>
      <c r="V131" s="31"/>
      <c r="W131" s="31"/>
      <c r="X131" s="31"/>
    </row>
    <row r="132" spans="3:24" ht="15.6">
      <c r="C132" s="55" t="s">
        <v>1049</v>
      </c>
      <c r="D132" s="31"/>
      <c r="E132" s="31"/>
      <c r="F132" s="31"/>
      <c r="G132" s="31"/>
      <c r="H132" s="31"/>
      <c r="I132" s="31"/>
      <c r="J132" s="31"/>
      <c r="K132" s="31"/>
      <c r="L132" s="31"/>
      <c r="M132" s="31"/>
      <c r="N132" s="31"/>
      <c r="O132" s="31"/>
      <c r="P132" s="31"/>
      <c r="Q132" s="31"/>
      <c r="R132" s="31"/>
      <c r="S132" s="31"/>
      <c r="T132" s="31"/>
      <c r="U132" s="31"/>
      <c r="V132" s="31"/>
      <c r="W132" s="31"/>
      <c r="X132" s="31"/>
    </row>
    <row r="133" spans="3:24" ht="15.6">
      <c r="C133" s="55" t="s">
        <v>887</v>
      </c>
      <c r="D133" s="31"/>
      <c r="E133" s="31"/>
      <c r="F133" s="31"/>
      <c r="G133" s="31"/>
      <c r="H133" s="31"/>
      <c r="I133" s="31"/>
      <c r="J133" s="31"/>
      <c r="K133" s="31"/>
      <c r="L133" s="31"/>
      <c r="M133" s="31"/>
      <c r="N133" s="31"/>
      <c r="O133" s="31"/>
      <c r="P133" s="31"/>
      <c r="Q133" s="31"/>
      <c r="R133" s="31"/>
      <c r="S133" s="31"/>
      <c r="T133" s="31"/>
      <c r="U133" s="31"/>
      <c r="V133" s="31"/>
      <c r="W133" s="31"/>
      <c r="X133" s="31"/>
    </row>
    <row r="134" spans="3:24">
      <c r="C134" s="31"/>
      <c r="D134" s="31"/>
      <c r="E134" s="31"/>
      <c r="F134" s="31"/>
      <c r="G134" s="31"/>
      <c r="H134" s="31"/>
      <c r="I134" s="31"/>
      <c r="J134" s="31"/>
      <c r="K134" s="31"/>
      <c r="L134" s="31"/>
      <c r="M134" s="31"/>
      <c r="N134" s="31"/>
      <c r="O134" s="31"/>
      <c r="P134" s="31"/>
      <c r="Q134" s="31"/>
      <c r="R134" s="31"/>
      <c r="S134" s="31"/>
      <c r="T134" s="31"/>
      <c r="U134" s="31"/>
      <c r="V134" s="31"/>
      <c r="W134" s="31"/>
      <c r="X134" s="31"/>
    </row>
    <row r="135" spans="3:24" ht="15.6">
      <c r="C135" s="809" t="s">
        <v>897</v>
      </c>
      <c r="D135" s="31"/>
      <c r="E135" s="31"/>
      <c r="F135" s="31"/>
      <c r="G135" s="31"/>
      <c r="H135" s="31"/>
      <c r="I135" s="31"/>
      <c r="J135" s="31"/>
      <c r="K135" s="31"/>
      <c r="L135" s="31"/>
      <c r="M135" s="31"/>
      <c r="N135" s="31"/>
      <c r="O135" s="31"/>
      <c r="P135" s="31"/>
      <c r="Q135" s="31"/>
      <c r="R135" s="31"/>
      <c r="S135" s="31"/>
      <c r="T135" s="31"/>
      <c r="U135" s="31"/>
      <c r="V135" s="31"/>
      <c r="W135" s="31"/>
      <c r="X135" s="31"/>
    </row>
    <row r="136" spans="3:24" ht="15.6">
      <c r="C136" s="55" t="s">
        <v>896</v>
      </c>
      <c r="D136" s="31"/>
      <c r="E136" s="31"/>
      <c r="F136" s="31"/>
      <c r="G136" s="31"/>
      <c r="H136" s="31"/>
      <c r="I136" s="31"/>
      <c r="J136" s="31"/>
      <c r="K136" s="31"/>
      <c r="L136" s="31"/>
      <c r="M136" s="31"/>
      <c r="N136" s="31"/>
      <c r="O136" s="31"/>
      <c r="P136" s="31"/>
      <c r="Q136" s="31"/>
      <c r="R136" s="31"/>
      <c r="S136" s="31"/>
      <c r="T136" s="31"/>
      <c r="U136" s="31"/>
      <c r="V136" s="31"/>
      <c r="W136" s="31"/>
      <c r="X136" s="31"/>
    </row>
    <row r="137" spans="3:24" ht="15.6">
      <c r="C137" s="55"/>
      <c r="D137" s="31"/>
      <c r="E137" s="31"/>
      <c r="F137" s="31"/>
      <c r="G137" s="31"/>
      <c r="H137" s="31"/>
      <c r="I137" s="31"/>
      <c r="J137" s="31"/>
      <c r="K137" s="31"/>
      <c r="L137" s="31"/>
      <c r="M137" s="31"/>
      <c r="N137" s="31"/>
      <c r="O137" s="31"/>
      <c r="P137" s="31"/>
      <c r="Q137" s="31"/>
      <c r="R137" s="31"/>
      <c r="S137" s="31"/>
      <c r="T137" s="31"/>
      <c r="U137" s="31"/>
      <c r="V137" s="31"/>
      <c r="W137" s="31"/>
      <c r="X137" s="31"/>
    </row>
    <row r="138" spans="3:24" ht="15.6">
      <c r="C138" s="809" t="s">
        <v>898</v>
      </c>
      <c r="D138" s="31"/>
      <c r="E138" s="31"/>
      <c r="F138" s="31"/>
      <c r="G138" s="31"/>
      <c r="H138" s="31"/>
      <c r="I138" s="31"/>
      <c r="J138" s="31"/>
      <c r="K138" s="31"/>
      <c r="L138" s="31"/>
      <c r="M138" s="31"/>
      <c r="N138" s="31"/>
      <c r="O138" s="31"/>
      <c r="P138" s="31"/>
      <c r="Q138" s="31"/>
      <c r="R138" s="31"/>
      <c r="S138" s="31"/>
      <c r="T138" s="31"/>
      <c r="U138" s="31"/>
      <c r="V138" s="31"/>
      <c r="W138" s="31"/>
      <c r="X138" s="31"/>
    </row>
    <row r="139" spans="3:24" ht="15.6">
      <c r="C139" s="55" t="s">
        <v>1012</v>
      </c>
      <c r="D139" s="31"/>
      <c r="E139" s="31"/>
      <c r="F139" s="31"/>
      <c r="G139" s="31"/>
      <c r="H139" s="31"/>
      <c r="I139" s="31"/>
      <c r="J139" s="31"/>
      <c r="K139" s="31"/>
      <c r="L139" s="31"/>
      <c r="M139" s="31"/>
      <c r="N139" s="31"/>
      <c r="O139" s="31"/>
      <c r="P139" s="31"/>
      <c r="Q139" s="31"/>
      <c r="R139" s="31"/>
      <c r="S139" s="31"/>
      <c r="T139" s="31"/>
      <c r="U139" s="31"/>
      <c r="V139" s="31"/>
      <c r="W139" s="31"/>
      <c r="X139" s="31"/>
    </row>
    <row r="140" spans="3:24" ht="15.6">
      <c r="C140" s="55" t="s">
        <v>887</v>
      </c>
      <c r="D140" s="31"/>
      <c r="E140" s="31"/>
      <c r="F140" s="31"/>
      <c r="G140" s="31"/>
      <c r="H140" s="31"/>
      <c r="I140" s="31"/>
      <c r="J140" s="31"/>
      <c r="K140" s="31"/>
      <c r="L140" s="31"/>
      <c r="M140" s="31"/>
      <c r="N140" s="31"/>
      <c r="O140" s="31"/>
      <c r="P140" s="31"/>
      <c r="Q140" s="31"/>
      <c r="R140" s="31"/>
      <c r="S140" s="31"/>
      <c r="T140" s="31"/>
      <c r="U140" s="31"/>
      <c r="V140" s="31"/>
      <c r="W140" s="31"/>
      <c r="X140" s="31"/>
    </row>
    <row r="141" spans="3:24">
      <c r="C141" s="31"/>
      <c r="D141" s="31"/>
      <c r="E141" s="31"/>
      <c r="F141" s="31"/>
      <c r="G141" s="31"/>
      <c r="H141" s="31"/>
      <c r="I141" s="31"/>
      <c r="J141" s="31"/>
      <c r="K141" s="31"/>
      <c r="L141" s="31"/>
      <c r="M141" s="31"/>
      <c r="N141" s="31"/>
      <c r="O141" s="31"/>
      <c r="P141" s="31"/>
      <c r="Q141" s="31"/>
      <c r="R141" s="31"/>
      <c r="S141" s="31"/>
      <c r="T141" s="31"/>
      <c r="U141" s="31"/>
      <c r="V141" s="31"/>
      <c r="W141" s="31"/>
      <c r="X141" s="31"/>
    </row>
    <row r="142" spans="3:24" ht="15.6">
      <c r="C142" s="809" t="s">
        <v>899</v>
      </c>
      <c r="D142" s="31"/>
      <c r="E142" s="31"/>
      <c r="F142" s="31"/>
      <c r="G142" s="31"/>
      <c r="H142" s="31"/>
      <c r="I142" s="31"/>
      <c r="J142" s="31"/>
      <c r="K142" s="31"/>
      <c r="L142" s="31"/>
      <c r="M142" s="31"/>
      <c r="N142" s="31"/>
      <c r="O142" s="31"/>
      <c r="P142" s="31"/>
      <c r="Q142" s="31"/>
      <c r="R142" s="31"/>
      <c r="S142" s="31"/>
      <c r="T142" s="31"/>
      <c r="U142" s="31"/>
      <c r="V142" s="31"/>
      <c r="W142" s="31"/>
      <c r="X142" s="31"/>
    </row>
    <row r="143" spans="3:24" ht="15.6">
      <c r="C143" s="55" t="s">
        <v>896</v>
      </c>
      <c r="D143" s="31"/>
      <c r="E143" s="31"/>
      <c r="F143" s="31"/>
      <c r="G143" s="31"/>
      <c r="H143" s="31"/>
      <c r="I143" s="31"/>
      <c r="J143" s="31"/>
      <c r="K143" s="31"/>
      <c r="L143" s="31"/>
      <c r="M143" s="31"/>
      <c r="N143" s="31"/>
      <c r="O143" s="31"/>
      <c r="P143" s="31"/>
      <c r="Q143" s="31"/>
      <c r="R143" s="31"/>
      <c r="S143" s="31"/>
      <c r="T143" s="31"/>
      <c r="U143" s="31"/>
      <c r="V143" s="31"/>
      <c r="W143" s="31"/>
      <c r="X143" s="31"/>
    </row>
    <row r="144" spans="3:24" ht="15.6">
      <c r="C144" s="55" t="s">
        <v>900</v>
      </c>
      <c r="D144" s="31"/>
      <c r="E144" s="31"/>
      <c r="F144" s="31"/>
      <c r="G144" s="31"/>
      <c r="H144" s="31"/>
      <c r="I144" s="31"/>
      <c r="J144" s="31"/>
      <c r="K144" s="31"/>
      <c r="L144" s="31"/>
      <c r="M144" s="31"/>
      <c r="N144" s="31"/>
      <c r="O144" s="31"/>
      <c r="P144" s="31"/>
      <c r="Q144" s="31"/>
      <c r="R144" s="31"/>
      <c r="S144" s="31"/>
      <c r="T144" s="31"/>
      <c r="U144" s="31"/>
      <c r="V144" s="31"/>
      <c r="W144" s="31"/>
      <c r="X144" s="31"/>
    </row>
    <row r="145" spans="3:24">
      <c r="C145" s="31"/>
      <c r="D145" s="31"/>
      <c r="E145" s="31"/>
      <c r="F145" s="31"/>
      <c r="G145" s="31"/>
      <c r="H145" s="31"/>
      <c r="I145" s="31"/>
      <c r="J145" s="31"/>
      <c r="K145" s="31"/>
      <c r="L145" s="31"/>
      <c r="M145" s="31"/>
      <c r="N145" s="31"/>
      <c r="O145" s="31"/>
      <c r="P145" s="31"/>
      <c r="Q145" s="31"/>
      <c r="R145" s="31"/>
      <c r="S145" s="31"/>
      <c r="T145" s="31"/>
      <c r="U145" s="31"/>
      <c r="V145" s="31"/>
      <c r="W145" s="31"/>
      <c r="X145" s="31"/>
    </row>
    <row r="146" spans="3:24" ht="15.6">
      <c r="C146" s="809" t="s">
        <v>901</v>
      </c>
      <c r="D146" s="31"/>
      <c r="E146" s="31"/>
      <c r="F146" s="31"/>
      <c r="G146" s="31"/>
      <c r="H146" s="31"/>
      <c r="I146" s="31"/>
      <c r="J146" s="31"/>
      <c r="K146" s="31"/>
      <c r="L146" s="31"/>
      <c r="M146" s="31"/>
      <c r="N146" s="31"/>
      <c r="O146" s="31"/>
      <c r="P146" s="31"/>
      <c r="Q146" s="31"/>
      <c r="R146" s="31"/>
      <c r="S146" s="31"/>
      <c r="T146" s="31"/>
      <c r="U146" s="31"/>
      <c r="V146" s="31"/>
      <c r="W146" s="31"/>
      <c r="X146" s="31"/>
    </row>
    <row r="147" spans="3:24" ht="15.6">
      <c r="C147" s="55" t="s">
        <v>1012</v>
      </c>
      <c r="D147" s="31"/>
      <c r="E147" s="31"/>
      <c r="F147" s="31"/>
      <c r="G147" s="31"/>
      <c r="H147" s="31"/>
      <c r="I147" s="31"/>
      <c r="J147" s="31"/>
      <c r="K147" s="31"/>
      <c r="L147" s="31"/>
      <c r="M147" s="31"/>
      <c r="N147" s="31"/>
      <c r="O147" s="31"/>
      <c r="P147" s="31"/>
      <c r="Q147" s="31"/>
      <c r="R147" s="31"/>
      <c r="S147" s="31"/>
      <c r="T147" s="31"/>
      <c r="U147" s="31"/>
      <c r="V147" s="31"/>
      <c r="W147" s="31"/>
      <c r="X147" s="31"/>
    </row>
    <row r="148" spans="3:24">
      <c r="C148" s="31"/>
      <c r="D148" s="31"/>
      <c r="E148" s="31"/>
      <c r="F148" s="31"/>
      <c r="G148" s="31"/>
      <c r="H148" s="31"/>
      <c r="I148" s="31"/>
      <c r="J148" s="31"/>
      <c r="K148" s="31"/>
      <c r="L148" s="31"/>
      <c r="M148" s="31"/>
      <c r="N148" s="31"/>
      <c r="O148" s="31"/>
      <c r="P148" s="31"/>
      <c r="Q148" s="31"/>
      <c r="R148" s="31"/>
      <c r="S148" s="31"/>
      <c r="T148" s="31"/>
      <c r="U148" s="31"/>
      <c r="V148" s="31"/>
      <c r="W148" s="31"/>
      <c r="X148" s="31"/>
    </row>
    <row r="149" spans="3:24" ht="15.6">
      <c r="C149" s="809" t="s">
        <v>903</v>
      </c>
      <c r="D149" s="31"/>
      <c r="E149" s="31"/>
      <c r="F149" s="31"/>
      <c r="G149" s="31"/>
      <c r="H149" s="31"/>
      <c r="I149" s="31"/>
      <c r="J149" s="31"/>
      <c r="K149" s="31"/>
      <c r="L149" s="31"/>
      <c r="M149" s="31"/>
      <c r="N149" s="31"/>
      <c r="O149" s="31"/>
      <c r="P149" s="31"/>
      <c r="Q149" s="31"/>
      <c r="R149" s="31"/>
      <c r="S149" s="31"/>
      <c r="T149" s="31"/>
      <c r="U149" s="31"/>
      <c r="V149" s="31"/>
      <c r="W149" s="31"/>
      <c r="X149" s="31"/>
    </row>
    <row r="150" spans="3:24" ht="15.6">
      <c r="C150" s="55" t="s">
        <v>1012</v>
      </c>
      <c r="D150" s="31"/>
      <c r="E150" s="31"/>
      <c r="F150" s="31"/>
      <c r="G150" s="31"/>
      <c r="H150" s="31"/>
      <c r="I150" s="31"/>
      <c r="J150" s="31"/>
      <c r="K150" s="31"/>
      <c r="L150" s="31"/>
      <c r="M150" s="31"/>
      <c r="N150" s="31"/>
      <c r="O150" s="31"/>
      <c r="P150" s="31"/>
      <c r="Q150" s="31"/>
      <c r="R150" s="31"/>
      <c r="S150" s="31"/>
      <c r="T150" s="31"/>
      <c r="U150" s="31"/>
      <c r="V150" s="31"/>
      <c r="W150" s="31"/>
      <c r="X150" s="31"/>
    </row>
    <row r="151" spans="3:24" ht="15.6">
      <c r="C151" s="55" t="s">
        <v>887</v>
      </c>
      <c r="D151" s="31"/>
      <c r="E151" s="31"/>
      <c r="F151" s="31"/>
      <c r="G151" s="31"/>
      <c r="H151" s="31"/>
      <c r="I151" s="31"/>
      <c r="J151" s="31"/>
      <c r="K151" s="31"/>
      <c r="L151" s="31"/>
      <c r="M151" s="31"/>
      <c r="N151" s="31"/>
      <c r="O151" s="31"/>
      <c r="P151" s="31"/>
      <c r="Q151" s="31"/>
      <c r="R151" s="31"/>
      <c r="S151" s="31"/>
      <c r="T151" s="31"/>
      <c r="U151" s="31"/>
      <c r="V151" s="31"/>
      <c r="W151" s="31"/>
      <c r="X151" s="31"/>
    </row>
    <row r="152" spans="3:24">
      <c r="C152" s="31"/>
      <c r="D152" s="31"/>
      <c r="E152" s="31"/>
      <c r="F152" s="31"/>
      <c r="G152" s="31"/>
      <c r="H152" s="31"/>
      <c r="I152" s="31"/>
      <c r="J152" s="31"/>
      <c r="K152" s="31"/>
      <c r="L152" s="31"/>
      <c r="M152" s="31"/>
      <c r="N152" s="31"/>
      <c r="O152" s="31"/>
      <c r="P152" s="31"/>
      <c r="Q152" s="31"/>
      <c r="R152" s="31"/>
      <c r="S152" s="31"/>
      <c r="T152" s="31"/>
      <c r="U152" s="31"/>
      <c r="V152" s="31"/>
      <c r="W152" s="31"/>
      <c r="X152" s="31"/>
    </row>
    <row r="153" spans="3:24" ht="15.6">
      <c r="C153" s="809" t="s">
        <v>904</v>
      </c>
      <c r="D153" s="31"/>
      <c r="E153" s="31"/>
      <c r="F153" s="31"/>
      <c r="G153" s="31"/>
      <c r="H153" s="31"/>
      <c r="I153" s="31"/>
      <c r="J153" s="31"/>
      <c r="K153" s="31"/>
      <c r="L153" s="31"/>
      <c r="M153" s="31"/>
      <c r="N153" s="31"/>
      <c r="O153" s="31"/>
      <c r="P153" s="31"/>
      <c r="Q153" s="31"/>
      <c r="R153" s="31"/>
      <c r="S153" s="31"/>
      <c r="T153" s="31"/>
      <c r="U153" s="31"/>
      <c r="V153" s="31"/>
      <c r="W153" s="31"/>
      <c r="X153" s="31"/>
    </row>
    <row r="154" spans="3:24" ht="15.6">
      <c r="C154" s="55" t="s">
        <v>1012</v>
      </c>
      <c r="D154" s="31"/>
      <c r="E154" s="31"/>
      <c r="F154" s="31"/>
      <c r="G154" s="31"/>
      <c r="H154" s="31"/>
      <c r="I154" s="31"/>
      <c r="J154" s="31"/>
      <c r="K154" s="31"/>
      <c r="L154" s="31"/>
      <c r="M154" s="31"/>
      <c r="N154" s="31"/>
      <c r="O154" s="31"/>
      <c r="P154" s="31"/>
      <c r="Q154" s="31"/>
      <c r="R154" s="31"/>
      <c r="S154" s="31"/>
      <c r="T154" s="31"/>
      <c r="U154" s="31"/>
      <c r="V154" s="31"/>
      <c r="W154" s="31"/>
      <c r="X154" s="31"/>
    </row>
    <row r="155" spans="3:24" ht="15.6">
      <c r="C155" s="55" t="s">
        <v>905</v>
      </c>
      <c r="D155" s="31"/>
      <c r="E155" s="31"/>
      <c r="F155" s="31"/>
      <c r="G155" s="31"/>
      <c r="H155" s="31"/>
      <c r="I155" s="31"/>
      <c r="J155" s="31"/>
      <c r="K155" s="31"/>
      <c r="L155" s="31"/>
      <c r="M155" s="31"/>
      <c r="N155" s="31"/>
      <c r="O155" s="31"/>
      <c r="P155" s="31"/>
      <c r="Q155" s="31"/>
      <c r="R155" s="31"/>
      <c r="S155" s="31"/>
      <c r="T155" s="31"/>
      <c r="U155" s="31"/>
      <c r="V155" s="31"/>
      <c r="W155" s="31"/>
      <c r="X155" s="31"/>
    </row>
    <row r="156" spans="3:24">
      <c r="C156" s="31"/>
      <c r="D156" s="31"/>
      <c r="E156" s="31"/>
      <c r="F156" s="31"/>
      <c r="G156" s="31"/>
      <c r="H156" s="31"/>
      <c r="I156" s="31"/>
      <c r="J156" s="31"/>
      <c r="K156" s="31"/>
      <c r="L156" s="31"/>
      <c r="M156" s="31"/>
      <c r="N156" s="31"/>
      <c r="O156" s="31"/>
      <c r="P156" s="31"/>
      <c r="Q156" s="31"/>
      <c r="R156" s="31"/>
      <c r="S156" s="31"/>
      <c r="T156" s="31"/>
      <c r="U156" s="31"/>
      <c r="V156" s="31"/>
      <c r="W156" s="31"/>
      <c r="X156" s="31"/>
    </row>
    <row r="157" spans="3:24" ht="15.6">
      <c r="C157" s="809" t="s">
        <v>906</v>
      </c>
      <c r="D157" s="31"/>
      <c r="E157" s="31"/>
      <c r="F157" s="31"/>
      <c r="G157" s="31"/>
      <c r="H157" s="31"/>
      <c r="I157" s="31"/>
      <c r="J157" s="31"/>
      <c r="K157" s="31"/>
      <c r="L157" s="31"/>
      <c r="M157" s="31"/>
      <c r="N157" s="31"/>
      <c r="O157" s="31"/>
      <c r="P157" s="31"/>
      <c r="Q157" s="31"/>
      <c r="R157" s="31"/>
      <c r="S157" s="31"/>
      <c r="T157" s="31"/>
      <c r="U157" s="31"/>
      <c r="V157" s="31"/>
      <c r="W157" s="31"/>
      <c r="X157" s="31"/>
    </row>
    <row r="158" spans="3:24" ht="15.6">
      <c r="C158" s="55" t="s">
        <v>1012</v>
      </c>
      <c r="D158" s="31"/>
      <c r="E158" s="31"/>
      <c r="F158" s="31"/>
      <c r="G158" s="31"/>
      <c r="H158" s="31"/>
      <c r="I158" s="31"/>
      <c r="J158" s="31"/>
      <c r="K158" s="31"/>
      <c r="L158" s="31"/>
      <c r="M158" s="31"/>
      <c r="N158" s="31"/>
      <c r="O158" s="31"/>
      <c r="P158" s="31"/>
      <c r="Q158" s="31"/>
      <c r="R158" s="31"/>
      <c r="S158" s="31"/>
      <c r="T158" s="31"/>
      <c r="U158" s="31"/>
      <c r="V158" s="31"/>
      <c r="W158" s="31"/>
      <c r="X158" s="31"/>
    </row>
    <row r="159" spans="3:24" ht="15.6">
      <c r="C159" s="55" t="s">
        <v>887</v>
      </c>
      <c r="D159" s="31"/>
      <c r="E159" s="31"/>
      <c r="F159" s="31"/>
      <c r="G159" s="31"/>
      <c r="H159" s="31"/>
      <c r="I159" s="31"/>
      <c r="J159" s="31"/>
      <c r="K159" s="31"/>
      <c r="L159" s="31"/>
      <c r="M159" s="31"/>
      <c r="N159" s="31"/>
      <c r="O159" s="31"/>
      <c r="P159" s="31"/>
      <c r="Q159" s="31"/>
      <c r="R159" s="31"/>
      <c r="S159" s="31"/>
      <c r="T159" s="31"/>
      <c r="U159" s="31"/>
      <c r="V159" s="31"/>
      <c r="W159" s="31"/>
      <c r="X159" s="31"/>
    </row>
    <row r="160" spans="3:24" ht="15.6">
      <c r="C160" s="55" t="s">
        <v>895</v>
      </c>
      <c r="D160" s="31"/>
      <c r="E160" s="31"/>
      <c r="F160" s="31"/>
      <c r="G160" s="31"/>
      <c r="H160" s="31"/>
      <c r="I160" s="31"/>
      <c r="J160" s="31"/>
      <c r="K160" s="31"/>
      <c r="L160" s="31"/>
      <c r="M160" s="31"/>
      <c r="N160" s="31"/>
      <c r="O160" s="31"/>
      <c r="P160" s="31"/>
      <c r="Q160" s="31"/>
      <c r="R160" s="31"/>
      <c r="S160" s="31"/>
      <c r="T160" s="31"/>
      <c r="U160" s="31"/>
      <c r="V160" s="31"/>
      <c r="W160" s="31"/>
      <c r="X160" s="31"/>
    </row>
    <row r="161" spans="3:29" ht="15.6">
      <c r="C161" s="31"/>
      <c r="D161" s="31"/>
      <c r="E161" s="31"/>
      <c r="F161" s="31"/>
      <c r="G161" s="31"/>
      <c r="H161" s="31"/>
      <c r="I161" s="31"/>
      <c r="J161" s="31"/>
      <c r="K161" s="31"/>
      <c r="L161" s="31"/>
      <c r="M161" s="31"/>
      <c r="N161" s="31"/>
      <c r="O161" s="31"/>
      <c r="P161" s="31"/>
      <c r="Q161" s="31"/>
      <c r="R161" s="31"/>
      <c r="S161" s="31"/>
      <c r="T161" s="31"/>
      <c r="U161" s="31"/>
      <c r="V161" s="31"/>
      <c r="W161" s="31"/>
      <c r="X161" s="31"/>
      <c r="AC161" s="42"/>
    </row>
    <row r="162" spans="3:29" ht="15.6">
      <c r="C162" s="809" t="s">
        <v>907</v>
      </c>
      <c r="D162" s="31"/>
      <c r="E162" s="31"/>
      <c r="F162" s="31"/>
      <c r="G162" s="31"/>
      <c r="H162" s="31"/>
      <c r="I162" s="31"/>
      <c r="J162" s="31"/>
      <c r="K162" s="31"/>
      <c r="L162" s="31"/>
      <c r="M162" s="31"/>
      <c r="N162" s="31"/>
      <c r="O162" s="31"/>
      <c r="P162" s="31"/>
      <c r="Q162" s="31"/>
      <c r="R162" s="31"/>
      <c r="S162" s="31"/>
      <c r="T162" s="31"/>
      <c r="U162" s="31"/>
      <c r="V162" s="31"/>
      <c r="W162" s="31"/>
      <c r="X162" s="31"/>
    </row>
    <row r="163" spans="3:29" ht="15.6">
      <c r="C163" s="55" t="s">
        <v>1025</v>
      </c>
      <c r="D163" s="31"/>
      <c r="E163" s="31"/>
      <c r="F163" s="31"/>
      <c r="G163" s="31"/>
      <c r="H163" s="31"/>
      <c r="I163" s="31"/>
      <c r="J163" s="31"/>
      <c r="K163" s="31"/>
      <c r="L163" s="31"/>
      <c r="M163" s="31"/>
      <c r="N163" s="31"/>
      <c r="O163" s="31"/>
      <c r="P163" s="31"/>
      <c r="Q163" s="31"/>
      <c r="R163" s="31"/>
      <c r="S163" s="31"/>
      <c r="T163" s="31"/>
      <c r="U163" s="31"/>
      <c r="V163" s="31"/>
      <c r="W163" s="31"/>
      <c r="X163" s="31"/>
    </row>
    <row r="164" spans="3:29" ht="15.6">
      <c r="C164" s="55" t="s">
        <v>1026</v>
      </c>
      <c r="D164" s="31"/>
      <c r="E164" s="31"/>
      <c r="F164" s="31"/>
      <c r="G164" s="31"/>
      <c r="H164" s="31"/>
      <c r="I164" s="31"/>
      <c r="J164" s="31"/>
      <c r="K164" s="31"/>
      <c r="L164" s="31"/>
      <c r="M164" s="31"/>
      <c r="N164" s="31"/>
      <c r="O164" s="31"/>
      <c r="P164" s="31"/>
      <c r="Q164" s="31"/>
      <c r="R164" s="31"/>
      <c r="S164" s="31"/>
      <c r="T164" s="31"/>
      <c r="U164" s="31"/>
      <c r="V164" s="31"/>
      <c r="W164" s="31"/>
      <c r="X164" s="31"/>
    </row>
    <row r="165" spans="3:29" ht="15.6">
      <c r="C165" s="55"/>
      <c r="D165" s="31"/>
      <c r="E165" s="31"/>
      <c r="F165" s="31"/>
      <c r="G165" s="31"/>
      <c r="H165" s="31"/>
      <c r="I165" s="31"/>
      <c r="J165" s="31"/>
      <c r="K165" s="31"/>
      <c r="L165" s="31"/>
      <c r="M165" s="31"/>
      <c r="N165" s="31"/>
      <c r="O165" s="31"/>
      <c r="P165" s="31"/>
      <c r="Q165" s="31"/>
      <c r="R165" s="31"/>
      <c r="S165" s="31"/>
      <c r="T165" s="31"/>
      <c r="U165" s="31"/>
      <c r="V165" s="31"/>
      <c r="W165" s="31"/>
      <c r="X165" s="31"/>
    </row>
    <row r="166" spans="3:29" ht="15.6">
      <c r="C166" s="809" t="s">
        <v>908</v>
      </c>
      <c r="D166" s="31"/>
      <c r="E166" s="31"/>
      <c r="F166" s="31"/>
      <c r="G166" s="31"/>
      <c r="H166" s="31"/>
      <c r="I166" s="31"/>
      <c r="J166" s="31"/>
      <c r="K166" s="31"/>
      <c r="L166" s="31"/>
      <c r="M166" s="31"/>
      <c r="N166" s="31"/>
      <c r="O166" s="31"/>
      <c r="P166" s="31"/>
      <c r="Q166" s="31"/>
      <c r="R166" s="31"/>
      <c r="S166" s="31"/>
      <c r="T166" s="31"/>
      <c r="U166" s="31"/>
      <c r="V166" s="31"/>
      <c r="W166" s="31"/>
      <c r="X166" s="31"/>
    </row>
    <row r="167" spans="3:29" ht="15.6">
      <c r="C167" s="55" t="s">
        <v>896</v>
      </c>
      <c r="D167" s="31"/>
      <c r="E167" s="31"/>
      <c r="F167" s="31"/>
      <c r="G167" s="31"/>
      <c r="H167" s="31"/>
      <c r="I167" s="31"/>
      <c r="J167" s="31"/>
      <c r="K167" s="31"/>
      <c r="L167" s="31"/>
      <c r="M167" s="31"/>
      <c r="N167" s="31"/>
      <c r="O167" s="31"/>
      <c r="P167" s="31"/>
      <c r="Q167" s="31"/>
      <c r="R167" s="31"/>
      <c r="S167" s="31"/>
      <c r="T167" s="31"/>
      <c r="U167" s="31"/>
      <c r="V167" s="31"/>
      <c r="W167" s="31"/>
      <c r="X167" s="31"/>
    </row>
    <row r="168" spans="3:29" ht="15.6">
      <c r="C168" s="55" t="s">
        <v>885</v>
      </c>
      <c r="D168" s="31"/>
      <c r="E168" s="31"/>
      <c r="F168" s="31"/>
      <c r="G168" s="31"/>
      <c r="H168" s="31"/>
      <c r="I168" s="31"/>
      <c r="J168" s="31"/>
      <c r="K168" s="31"/>
      <c r="L168" s="31"/>
      <c r="M168" s="31"/>
      <c r="N168" s="31"/>
      <c r="O168" s="31"/>
      <c r="P168" s="31"/>
      <c r="Q168" s="31"/>
      <c r="R168" s="31"/>
      <c r="S168" s="31"/>
      <c r="T168" s="31"/>
      <c r="U168" s="31"/>
      <c r="V168" s="31"/>
      <c r="W168" s="31"/>
      <c r="X168" s="31"/>
    </row>
    <row r="169" spans="3:29">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3:29" ht="15.6">
      <c r="C170" s="809" t="s">
        <v>909</v>
      </c>
      <c r="D170" s="31"/>
      <c r="E170" s="31"/>
      <c r="F170" s="31"/>
      <c r="G170" s="31"/>
      <c r="H170" s="31"/>
      <c r="I170" s="31"/>
      <c r="J170" s="31"/>
      <c r="K170" s="31"/>
      <c r="L170" s="31"/>
      <c r="M170" s="31"/>
      <c r="N170" s="31"/>
      <c r="O170" s="31"/>
      <c r="P170" s="31"/>
      <c r="Q170" s="31"/>
      <c r="R170" s="31"/>
      <c r="S170" s="31"/>
      <c r="T170" s="31"/>
      <c r="U170" s="31"/>
      <c r="V170" s="31"/>
      <c r="W170" s="31"/>
      <c r="X170" s="31"/>
    </row>
    <row r="171" spans="3:29" ht="15.6">
      <c r="C171" s="55" t="s">
        <v>911</v>
      </c>
      <c r="D171" s="31"/>
      <c r="E171" s="31"/>
      <c r="F171" s="31"/>
      <c r="G171" s="31"/>
      <c r="H171" s="31"/>
      <c r="I171" s="31"/>
      <c r="J171" s="31"/>
      <c r="K171" s="31"/>
      <c r="L171" s="31"/>
      <c r="M171" s="31"/>
      <c r="N171" s="31"/>
      <c r="O171" s="31"/>
      <c r="P171" s="31"/>
      <c r="Q171" s="31"/>
      <c r="R171" s="31"/>
      <c r="S171" s="31"/>
      <c r="T171" s="31"/>
      <c r="U171" s="31"/>
      <c r="V171" s="31"/>
      <c r="W171" s="31"/>
      <c r="X171" s="31"/>
    </row>
    <row r="172" spans="3:29" ht="15.6">
      <c r="C172" s="55" t="s">
        <v>883</v>
      </c>
      <c r="D172" s="31"/>
      <c r="E172" s="31"/>
      <c r="F172" s="31"/>
      <c r="G172" s="31"/>
      <c r="H172" s="31"/>
      <c r="I172" s="31"/>
      <c r="J172" s="31"/>
      <c r="K172" s="31"/>
      <c r="L172" s="31"/>
      <c r="M172" s="31"/>
      <c r="N172" s="31"/>
      <c r="O172" s="31"/>
      <c r="P172" s="31"/>
      <c r="Q172" s="31"/>
      <c r="R172" s="31"/>
      <c r="S172" s="31"/>
      <c r="T172" s="31"/>
      <c r="U172" s="31"/>
      <c r="V172" s="31"/>
      <c r="W172" s="31"/>
      <c r="X172" s="31"/>
    </row>
    <row r="173" spans="3:29" ht="15.6">
      <c r="C173" s="55" t="s">
        <v>910</v>
      </c>
      <c r="D173" s="31"/>
      <c r="E173" s="31"/>
      <c r="F173" s="31"/>
      <c r="G173" s="31"/>
      <c r="H173" s="31"/>
      <c r="I173" s="31"/>
      <c r="J173" s="31"/>
      <c r="K173" s="31"/>
      <c r="L173" s="31"/>
      <c r="M173" s="31"/>
      <c r="N173" s="31"/>
      <c r="O173" s="31"/>
      <c r="P173" s="31"/>
      <c r="Q173" s="31"/>
      <c r="R173" s="31"/>
      <c r="S173" s="31"/>
      <c r="T173" s="31"/>
      <c r="U173" s="31"/>
      <c r="V173" s="31"/>
      <c r="W173" s="31"/>
      <c r="X173" s="31"/>
    </row>
    <row r="174" spans="3:29">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3:29" ht="15.6">
      <c r="C175" s="809" t="s">
        <v>912</v>
      </c>
      <c r="D175" s="31"/>
      <c r="E175" s="31"/>
      <c r="F175" s="31"/>
      <c r="G175" s="31"/>
      <c r="H175" s="31"/>
      <c r="I175" s="31"/>
      <c r="J175" s="31"/>
      <c r="K175" s="31"/>
      <c r="L175" s="31"/>
      <c r="M175" s="31"/>
      <c r="N175" s="31"/>
      <c r="O175" s="31"/>
      <c r="P175" s="31"/>
      <c r="Q175" s="31"/>
      <c r="R175" s="31"/>
      <c r="S175" s="31"/>
      <c r="T175" s="31"/>
      <c r="U175" s="31"/>
      <c r="V175" s="31"/>
      <c r="W175" s="31"/>
      <c r="X175" s="31"/>
    </row>
    <row r="176" spans="3:29" ht="15.6">
      <c r="C176" s="55" t="s">
        <v>896</v>
      </c>
      <c r="D176" s="31"/>
      <c r="E176" s="31"/>
      <c r="F176" s="31"/>
      <c r="G176" s="31"/>
      <c r="H176" s="31"/>
      <c r="I176" s="31"/>
      <c r="J176" s="31"/>
      <c r="K176" s="31"/>
      <c r="L176" s="31"/>
      <c r="M176" s="31"/>
      <c r="N176" s="31"/>
      <c r="O176" s="31"/>
      <c r="P176" s="31"/>
      <c r="Q176" s="31"/>
      <c r="R176" s="31"/>
      <c r="S176" s="31"/>
      <c r="T176" s="31"/>
      <c r="U176" s="31"/>
      <c r="V176" s="31"/>
      <c r="W176" s="31"/>
      <c r="X176" s="31"/>
    </row>
    <row r="177" spans="3:24" ht="15.6">
      <c r="C177" s="55" t="s">
        <v>885</v>
      </c>
      <c r="D177" s="31"/>
      <c r="E177" s="31"/>
      <c r="F177" s="31"/>
      <c r="G177" s="31"/>
      <c r="H177" s="31"/>
      <c r="I177" s="31"/>
      <c r="J177" s="31"/>
      <c r="K177" s="31"/>
      <c r="L177" s="31"/>
      <c r="M177" s="31"/>
      <c r="N177" s="31"/>
      <c r="O177" s="31"/>
      <c r="P177" s="31"/>
      <c r="Q177" s="31"/>
      <c r="R177" s="31"/>
      <c r="S177" s="31"/>
      <c r="T177" s="31"/>
      <c r="U177" s="31"/>
      <c r="V177" s="31"/>
      <c r="W177" s="31"/>
      <c r="X177" s="31"/>
    </row>
    <row r="178" spans="3:24">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3:24" ht="15.6">
      <c r="C179" s="809" t="s">
        <v>913</v>
      </c>
      <c r="D179" s="31"/>
      <c r="E179" s="31"/>
      <c r="F179" s="31"/>
      <c r="G179" s="31"/>
      <c r="H179" s="31"/>
      <c r="I179" s="31"/>
      <c r="J179" s="31"/>
      <c r="K179" s="31"/>
      <c r="L179" s="31"/>
      <c r="M179" s="31"/>
      <c r="N179" s="31"/>
      <c r="O179" s="31"/>
      <c r="P179" s="31"/>
      <c r="Q179" s="31"/>
      <c r="R179" s="31"/>
      <c r="S179" s="31"/>
      <c r="T179" s="31"/>
      <c r="U179" s="31"/>
      <c r="V179" s="31"/>
      <c r="W179" s="31"/>
      <c r="X179" s="31"/>
    </row>
    <row r="180" spans="3:24" ht="15.6">
      <c r="C180" s="55" t="s">
        <v>896</v>
      </c>
      <c r="D180" s="31"/>
      <c r="E180" s="31"/>
      <c r="F180" s="31"/>
      <c r="G180" s="31"/>
      <c r="H180" s="31"/>
      <c r="I180" s="31"/>
      <c r="J180" s="31"/>
      <c r="K180" s="31"/>
      <c r="L180" s="31"/>
      <c r="M180" s="31"/>
      <c r="N180" s="31"/>
      <c r="O180" s="31"/>
      <c r="P180" s="31"/>
      <c r="Q180" s="31"/>
      <c r="R180" s="31"/>
      <c r="S180" s="31"/>
      <c r="T180" s="31"/>
      <c r="U180" s="31"/>
      <c r="V180" s="31"/>
      <c r="W180" s="31"/>
      <c r="X180" s="31"/>
    </row>
    <row r="181" spans="3:24" ht="15.6">
      <c r="C181" s="55" t="s">
        <v>885</v>
      </c>
      <c r="D181" s="31"/>
      <c r="E181" s="31"/>
      <c r="F181" s="31"/>
      <c r="G181" s="31"/>
      <c r="H181" s="31"/>
      <c r="I181" s="31"/>
      <c r="J181" s="31"/>
      <c r="K181" s="31"/>
      <c r="L181" s="31"/>
      <c r="M181" s="31"/>
      <c r="N181" s="31"/>
      <c r="O181" s="31"/>
      <c r="P181" s="31"/>
      <c r="Q181" s="31"/>
      <c r="R181" s="31"/>
      <c r="S181" s="31"/>
      <c r="T181" s="31"/>
      <c r="U181" s="31"/>
      <c r="V181" s="31"/>
      <c r="W181" s="31"/>
      <c r="X181" s="31"/>
    </row>
    <row r="182" spans="3:24" ht="15.6">
      <c r="C182" s="55" t="s">
        <v>1012</v>
      </c>
      <c r="D182" s="31"/>
      <c r="E182" s="31"/>
      <c r="F182" s="31"/>
      <c r="G182" s="31"/>
      <c r="H182" s="31"/>
      <c r="I182" s="31"/>
      <c r="J182" s="31"/>
      <c r="K182" s="31"/>
      <c r="L182" s="31"/>
      <c r="M182" s="31"/>
      <c r="N182" s="31"/>
      <c r="O182" s="31"/>
      <c r="P182" s="31"/>
      <c r="Q182" s="31"/>
      <c r="R182" s="31"/>
      <c r="S182" s="31"/>
      <c r="T182" s="31"/>
      <c r="U182" s="31"/>
      <c r="V182" s="31"/>
      <c r="W182" s="31"/>
      <c r="X182" s="31"/>
    </row>
    <row r="183" spans="3:24" ht="15.6">
      <c r="C183" s="55" t="s">
        <v>1043</v>
      </c>
      <c r="D183" s="31"/>
      <c r="E183" s="31"/>
      <c r="F183" s="31"/>
      <c r="G183" s="31"/>
      <c r="H183" s="31"/>
      <c r="I183" s="31"/>
      <c r="J183" s="31"/>
      <c r="K183" s="31"/>
      <c r="L183" s="31"/>
      <c r="M183" s="31"/>
      <c r="N183" s="31"/>
      <c r="O183" s="31"/>
      <c r="P183" s="31"/>
      <c r="Q183" s="31"/>
      <c r="R183" s="31"/>
      <c r="S183" s="31"/>
      <c r="T183" s="31"/>
      <c r="U183" s="31"/>
      <c r="V183" s="31"/>
      <c r="W183" s="31"/>
      <c r="X183" s="31"/>
    </row>
    <row r="184" spans="3:24">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3:24" ht="15.6">
      <c r="C185" s="809" t="s">
        <v>914</v>
      </c>
      <c r="D185" s="31"/>
      <c r="E185" s="31"/>
      <c r="F185" s="31"/>
      <c r="G185" s="31"/>
      <c r="H185" s="31"/>
      <c r="I185" s="31"/>
      <c r="J185" s="31"/>
      <c r="K185" s="31"/>
      <c r="L185" s="31"/>
      <c r="M185" s="31"/>
      <c r="N185" s="31"/>
      <c r="O185" s="31"/>
      <c r="P185" s="31"/>
      <c r="Q185" s="31"/>
      <c r="R185" s="31"/>
      <c r="S185" s="31"/>
      <c r="T185" s="31"/>
      <c r="U185" s="31"/>
      <c r="V185" s="31"/>
      <c r="W185" s="31"/>
      <c r="X185" s="31"/>
    </row>
    <row r="186" spans="3:24" ht="15.6">
      <c r="C186" s="55" t="s">
        <v>915</v>
      </c>
      <c r="D186" s="31"/>
      <c r="E186" s="31"/>
      <c r="F186" s="31"/>
      <c r="G186" s="31"/>
      <c r="H186" s="31"/>
      <c r="I186" s="31"/>
      <c r="J186" s="31"/>
      <c r="K186" s="31"/>
      <c r="L186" s="31"/>
      <c r="M186" s="31"/>
      <c r="N186" s="31"/>
      <c r="O186" s="31"/>
      <c r="P186" s="31"/>
      <c r="Q186" s="31"/>
      <c r="R186" s="31"/>
      <c r="S186" s="31"/>
      <c r="T186" s="31"/>
      <c r="U186" s="31"/>
      <c r="V186" s="31"/>
      <c r="W186" s="31"/>
      <c r="X186" s="31"/>
    </row>
    <row r="187" spans="3:24" ht="15.6">
      <c r="C187" s="55" t="s">
        <v>1012</v>
      </c>
      <c r="D187" s="31"/>
      <c r="E187" s="31"/>
      <c r="F187" s="31"/>
      <c r="G187" s="31"/>
      <c r="H187" s="31"/>
      <c r="I187" s="31"/>
      <c r="J187" s="31"/>
      <c r="K187" s="31"/>
      <c r="L187" s="31"/>
      <c r="M187" s="31"/>
      <c r="N187" s="31"/>
      <c r="O187" s="31"/>
      <c r="P187" s="31"/>
      <c r="Q187" s="31"/>
      <c r="R187" s="31"/>
      <c r="S187" s="31"/>
      <c r="T187" s="31"/>
      <c r="U187" s="31"/>
      <c r="V187" s="31"/>
      <c r="W187" s="31"/>
      <c r="X187" s="31"/>
    </row>
    <row r="189" spans="3:24" ht="15.6">
      <c r="C189" s="810" t="s">
        <v>916</v>
      </c>
    </row>
    <row r="190" spans="3:24" ht="15.6">
      <c r="C190" s="35" t="s">
        <v>1012</v>
      </c>
    </row>
    <row r="191" spans="3:24" ht="15.6">
      <c r="C191" s="35" t="s">
        <v>887</v>
      </c>
    </row>
    <row r="193" spans="3:3" ht="15.6">
      <c r="C193" s="810" t="s">
        <v>917</v>
      </c>
    </row>
    <row r="194" spans="3:3" ht="15.6">
      <c r="C194" s="35" t="s">
        <v>1012</v>
      </c>
    </row>
    <row r="195" spans="3:3" ht="15.6">
      <c r="C195" s="35" t="s">
        <v>887</v>
      </c>
    </row>
    <row r="197" spans="3:3" ht="15.6">
      <c r="C197" s="810" t="s">
        <v>918</v>
      </c>
    </row>
    <row r="198" spans="3:3" ht="15.6">
      <c r="C198" s="35" t="s">
        <v>1012</v>
      </c>
    </row>
    <row r="199" spans="3:3" ht="15.6">
      <c r="C199" s="35" t="s">
        <v>919</v>
      </c>
    </row>
    <row r="200" spans="3:3">
      <c r="C200" s="31" t="s">
        <v>920</v>
      </c>
    </row>
    <row r="201" spans="3:3" ht="15.6">
      <c r="C201" s="35" t="s">
        <v>921</v>
      </c>
    </row>
    <row r="203" spans="3:3" ht="15.6">
      <c r="C203" s="810" t="s">
        <v>922</v>
      </c>
    </row>
    <row r="204" spans="3:3" ht="15.6">
      <c r="C204" s="35" t="s">
        <v>896</v>
      </c>
    </row>
    <row r="205" spans="3:3" ht="15.6">
      <c r="C205" s="35" t="s">
        <v>1012</v>
      </c>
    </row>
    <row r="207" spans="3:3" ht="15.6">
      <c r="C207" s="810" t="s">
        <v>923</v>
      </c>
    </row>
    <row r="208" spans="3:3" ht="15.6">
      <c r="C208" s="35" t="s">
        <v>1012</v>
      </c>
    </row>
    <row r="209" spans="3:3" ht="15.6">
      <c r="C209" s="35" t="s">
        <v>887</v>
      </c>
    </row>
    <row r="211" spans="3:3" ht="15.6">
      <c r="C211" s="810" t="s">
        <v>925</v>
      </c>
    </row>
    <row r="212" spans="3:3" ht="15.6">
      <c r="C212" s="35" t="s">
        <v>1017</v>
      </c>
    </row>
    <row r="214" spans="3:3" ht="15.6">
      <c r="C214" s="810" t="s">
        <v>1008</v>
      </c>
    </row>
    <row r="215" spans="3:3" ht="15.6">
      <c r="C215" s="35" t="s">
        <v>1012</v>
      </c>
    </row>
    <row r="216" spans="3:3" ht="15.6">
      <c r="C216" s="35" t="s">
        <v>887</v>
      </c>
    </row>
    <row r="218" spans="3:3" ht="15.6">
      <c r="C218" s="810" t="s">
        <v>926</v>
      </c>
    </row>
    <row r="219" spans="3:3" ht="15.6">
      <c r="C219" s="35" t="s">
        <v>1012</v>
      </c>
    </row>
    <row r="220" spans="3:3" ht="15.6">
      <c r="C220" s="35" t="s">
        <v>887</v>
      </c>
    </row>
    <row r="222" spans="3:3" ht="15.6">
      <c r="C222" s="810" t="s">
        <v>928</v>
      </c>
    </row>
    <row r="223" spans="3:3" ht="15.6">
      <c r="C223" s="35" t="s">
        <v>1012</v>
      </c>
    </row>
    <row r="224" spans="3:3" ht="15.6">
      <c r="C224" s="35" t="s">
        <v>887</v>
      </c>
    </row>
    <row r="226" spans="3:3" ht="15.6">
      <c r="C226" s="810" t="s">
        <v>929</v>
      </c>
    </row>
    <row r="227" spans="3:3" ht="15.6">
      <c r="C227" s="35" t="s">
        <v>1012</v>
      </c>
    </row>
    <row r="228" spans="3:3" ht="15.6">
      <c r="C228" s="35"/>
    </row>
    <row r="229" spans="3:3" ht="15.6">
      <c r="C229" s="810" t="s">
        <v>930</v>
      </c>
    </row>
    <row r="230" spans="3:3" ht="15.6">
      <c r="C230" s="35" t="s">
        <v>1012</v>
      </c>
    </row>
    <row r="231" spans="3:3" ht="15.6">
      <c r="C231" s="35" t="s">
        <v>887</v>
      </c>
    </row>
    <row r="233" spans="3:3" ht="15.6">
      <c r="C233" s="810" t="s">
        <v>931</v>
      </c>
    </row>
    <row r="234" spans="3:3" ht="15.6">
      <c r="C234" s="35" t="s">
        <v>1012</v>
      </c>
    </row>
    <row r="235" spans="3:3" ht="15.6">
      <c r="C235" s="35" t="s">
        <v>887</v>
      </c>
    </row>
    <row r="237" spans="3:3" ht="15.6">
      <c r="C237" s="810" t="s">
        <v>932</v>
      </c>
    </row>
    <row r="238" spans="3:3" ht="15.6">
      <c r="C238" s="35" t="s">
        <v>1012</v>
      </c>
    </row>
    <row r="239" spans="3:3" ht="15.6">
      <c r="C239" s="35" t="s">
        <v>887</v>
      </c>
    </row>
    <row r="241" spans="3:3" ht="15.6">
      <c r="C241" s="810" t="s">
        <v>933</v>
      </c>
    </row>
    <row r="242" spans="3:3" ht="15.6">
      <c r="C242" s="35" t="s">
        <v>1012</v>
      </c>
    </row>
    <row r="243" spans="3:3" ht="15.6">
      <c r="C243" s="35" t="s">
        <v>1013</v>
      </c>
    </row>
    <row r="244" spans="3:3" ht="15.6">
      <c r="C244" s="35" t="s">
        <v>934</v>
      </c>
    </row>
    <row r="245" spans="3:3" ht="15.6">
      <c r="C245" s="35" t="s">
        <v>935</v>
      </c>
    </row>
    <row r="247" spans="3:3" ht="15.6">
      <c r="C247" s="810" t="s">
        <v>936</v>
      </c>
    </row>
    <row r="248" spans="3:3" ht="15.6">
      <c r="C248" s="35" t="s">
        <v>1012</v>
      </c>
    </row>
    <row r="249" spans="3:3" ht="15.6">
      <c r="C249" s="35" t="s">
        <v>1014</v>
      </c>
    </row>
    <row r="250" spans="3:3" ht="15.6">
      <c r="C250" s="35" t="s">
        <v>937</v>
      </c>
    </row>
    <row r="251" spans="3:3" ht="15.6">
      <c r="C251" s="35" t="s">
        <v>938</v>
      </c>
    </row>
    <row r="253" spans="3:3" ht="15.6">
      <c r="C253" s="810" t="s">
        <v>939</v>
      </c>
    </row>
    <row r="254" spans="3:3" ht="15.6">
      <c r="C254" s="35" t="s">
        <v>1012</v>
      </c>
    </row>
    <row r="255" spans="3:3" ht="15.6">
      <c r="C255" s="35" t="s">
        <v>887</v>
      </c>
    </row>
    <row r="257" spans="3:3" ht="15.6">
      <c r="C257" s="810" t="s">
        <v>940</v>
      </c>
    </row>
    <row r="258" spans="3:3" ht="15.6">
      <c r="C258" s="35" t="s">
        <v>941</v>
      </c>
    </row>
    <row r="259" spans="3:3" ht="15.6">
      <c r="C259" s="35"/>
    </row>
    <row r="260" spans="3:3" ht="15.6">
      <c r="C260" s="809" t="s">
        <v>1038</v>
      </c>
    </row>
    <row r="261" spans="3:3" ht="15.6">
      <c r="C261" s="55" t="s">
        <v>1012</v>
      </c>
    </row>
    <row r="262" spans="3:3" ht="15.6">
      <c r="C262" s="55" t="s">
        <v>943</v>
      </c>
    </row>
    <row r="263" spans="3:3" ht="15.6">
      <c r="C263" s="55"/>
    </row>
    <row r="264" spans="3:3" ht="15.6">
      <c r="C264" s="810" t="s">
        <v>942</v>
      </c>
    </row>
    <row r="265" spans="3:3" ht="15.6">
      <c r="C265" s="35" t="s">
        <v>1012</v>
      </c>
    </row>
    <row r="266" spans="3:3" ht="15.6">
      <c r="C266" s="35" t="s">
        <v>943</v>
      </c>
    </row>
    <row r="268" spans="3:3" ht="15.6">
      <c r="C268" s="810" t="s">
        <v>944</v>
      </c>
    </row>
    <row r="269" spans="3:3" ht="15.6">
      <c r="C269" s="35" t="s">
        <v>1012</v>
      </c>
    </row>
    <row r="270" spans="3:3" ht="15.6">
      <c r="C270" s="35" t="s">
        <v>1014</v>
      </c>
    </row>
    <row r="271" spans="3:3" ht="15.6">
      <c r="C271" s="35"/>
    </row>
    <row r="272" spans="3:3" ht="15.6">
      <c r="C272" s="810" t="s">
        <v>945</v>
      </c>
    </row>
    <row r="273" spans="3:3" ht="15.6">
      <c r="C273" s="35" t="s">
        <v>946</v>
      </c>
    </row>
    <row r="274" spans="3:3" ht="15.6">
      <c r="C274" s="35"/>
    </row>
    <row r="275" spans="3:3" ht="15.6">
      <c r="C275" s="810" t="s">
        <v>947</v>
      </c>
    </row>
    <row r="276" spans="3:3" ht="15.6">
      <c r="C276" s="35" t="s">
        <v>1012</v>
      </c>
    </row>
    <row r="277" spans="3:3" ht="15.6">
      <c r="C277" s="35" t="s">
        <v>887</v>
      </c>
    </row>
    <row r="279" spans="3:3" ht="15.6">
      <c r="C279" s="810" t="s">
        <v>948</v>
      </c>
    </row>
    <row r="280" spans="3:3" ht="15.6">
      <c r="C280" s="35" t="s">
        <v>1012</v>
      </c>
    </row>
    <row r="281" spans="3:3" ht="15.6">
      <c r="C281" s="35" t="s">
        <v>887</v>
      </c>
    </row>
    <row r="283" spans="3:3" ht="15.6">
      <c r="C283" s="810" t="s">
        <v>949</v>
      </c>
    </row>
    <row r="284" spans="3:3" ht="15.6">
      <c r="C284" s="35" t="s">
        <v>1015</v>
      </c>
    </row>
    <row r="285" spans="3:3" ht="15.6">
      <c r="C285" s="35" t="s">
        <v>1016</v>
      </c>
    </row>
    <row r="287" spans="3:3" ht="15.6">
      <c r="C287" s="810" t="s">
        <v>950</v>
      </c>
    </row>
    <row r="288" spans="3:3" ht="15.6">
      <c r="C288" s="35" t="s">
        <v>1015</v>
      </c>
    </row>
    <row r="289" spans="3:3" ht="15.6">
      <c r="C289" s="35" t="s">
        <v>951</v>
      </c>
    </row>
    <row r="291" spans="3:3" ht="15.6">
      <c r="C291" s="810" t="s">
        <v>952</v>
      </c>
    </row>
    <row r="292" spans="3:3" ht="15.6">
      <c r="C292" s="35" t="s">
        <v>1015</v>
      </c>
    </row>
    <row r="293" spans="3:3" ht="15.6">
      <c r="C293" s="35"/>
    </row>
    <row r="294" spans="3:3" ht="15.6">
      <c r="C294" s="810" t="s">
        <v>953</v>
      </c>
    </row>
    <row r="295" spans="3:3" ht="15.6">
      <c r="C295" s="35" t="s">
        <v>954</v>
      </c>
    </row>
    <row r="296" spans="3:3" ht="15.6">
      <c r="C296" s="35" t="s">
        <v>955</v>
      </c>
    </row>
    <row r="298" spans="3:3" ht="15.6">
      <c r="C298" s="810" t="s">
        <v>956</v>
      </c>
    </row>
    <row r="299" spans="3:3" ht="15.6">
      <c r="C299" s="35" t="s">
        <v>957</v>
      </c>
    </row>
    <row r="300" spans="3:3" ht="15.6">
      <c r="C300" s="35"/>
    </row>
    <row r="301" spans="3:3" ht="15.6">
      <c r="C301" s="810" t="s">
        <v>1039</v>
      </c>
    </row>
    <row r="302" spans="3:3" ht="15.6">
      <c r="C302" s="35" t="s">
        <v>1040</v>
      </c>
    </row>
    <row r="303" spans="3:3" ht="15.6">
      <c r="C303" s="35"/>
    </row>
    <row r="304" spans="3:3" ht="15.6">
      <c r="C304" s="810" t="s">
        <v>652</v>
      </c>
    </row>
    <row r="305" spans="3:3" ht="15.6">
      <c r="C305" s="35" t="s">
        <v>958</v>
      </c>
    </row>
    <row r="307" spans="3:3" ht="15.6">
      <c r="C307" s="810" t="s">
        <v>959</v>
      </c>
    </row>
    <row r="308" spans="3:3" ht="15.6">
      <c r="C308" s="35" t="s">
        <v>960</v>
      </c>
    </row>
    <row r="310" spans="3:3" ht="15.6">
      <c r="C310" s="810" t="s">
        <v>961</v>
      </c>
    </row>
    <row r="311" spans="3:3" ht="15.6">
      <c r="C311" s="35" t="s">
        <v>1012</v>
      </c>
    </row>
    <row r="312" spans="3:3" ht="15.6">
      <c r="C312" s="35" t="s">
        <v>887</v>
      </c>
    </row>
    <row r="314" spans="3:3" ht="15.6">
      <c r="C314" s="810" t="s">
        <v>962</v>
      </c>
    </row>
    <row r="315" spans="3:3" ht="15.6">
      <c r="C315" s="35" t="s">
        <v>1017</v>
      </c>
    </row>
    <row r="316" spans="3:3" ht="15.6">
      <c r="C316" s="35"/>
    </row>
    <row r="317" spans="3:3" ht="15.6">
      <c r="C317" s="810" t="s">
        <v>963</v>
      </c>
    </row>
    <row r="318" spans="3:3" ht="15.6">
      <c r="C318" s="35" t="s">
        <v>896</v>
      </c>
    </row>
    <row r="319" spans="3:3" ht="15.6">
      <c r="C319" s="35" t="s">
        <v>1012</v>
      </c>
    </row>
    <row r="320" spans="3:3" ht="15.6">
      <c r="C320" s="35" t="s">
        <v>1043</v>
      </c>
    </row>
    <row r="322" spans="3:3" ht="15.6">
      <c r="C322" s="810" t="s">
        <v>964</v>
      </c>
    </row>
    <row r="323" spans="3:3" ht="15.6">
      <c r="C323" s="35" t="s">
        <v>1012</v>
      </c>
    </row>
    <row r="324" spans="3:3" ht="15.6">
      <c r="C324" s="35" t="s">
        <v>887</v>
      </c>
    </row>
    <row r="326" spans="3:3" ht="15.6">
      <c r="C326" s="810" t="s">
        <v>965</v>
      </c>
    </row>
    <row r="327" spans="3:3" ht="15.6">
      <c r="C327" s="35" t="s">
        <v>966</v>
      </c>
    </row>
    <row r="329" spans="3:3" ht="15.6">
      <c r="C329" s="810" t="s">
        <v>967</v>
      </c>
    </row>
    <row r="330" spans="3:3" ht="15.6">
      <c r="C330" s="35" t="s">
        <v>896</v>
      </c>
    </row>
    <row r="331" spans="3:3" ht="15.6">
      <c r="C331" s="35" t="s">
        <v>1012</v>
      </c>
    </row>
    <row r="333" spans="3:3" ht="15.6">
      <c r="C333" s="810" t="s">
        <v>968</v>
      </c>
    </row>
    <row r="334" spans="3:3" ht="15.6">
      <c r="C334" s="35" t="s">
        <v>1017</v>
      </c>
    </row>
    <row r="336" spans="3:3" ht="15.6">
      <c r="C336" s="810" t="s">
        <v>969</v>
      </c>
    </row>
    <row r="337" spans="3:3" ht="15.6">
      <c r="C337" s="35" t="s">
        <v>1018</v>
      </c>
    </row>
    <row r="339" spans="3:3" ht="15.6">
      <c r="C339" s="810" t="s">
        <v>970</v>
      </c>
    </row>
    <row r="340" spans="3:3" ht="15.6">
      <c r="C340" s="35" t="s">
        <v>1012</v>
      </c>
    </row>
    <row r="341" spans="3:3" ht="15.6">
      <c r="C341" s="35" t="s">
        <v>887</v>
      </c>
    </row>
    <row r="343" spans="3:3" ht="15.6">
      <c r="C343" s="810" t="s">
        <v>971</v>
      </c>
    </row>
    <row r="344" spans="3:3" ht="15.6">
      <c r="C344" s="35" t="s">
        <v>1012</v>
      </c>
    </row>
    <row r="345" spans="3:3" ht="15.6">
      <c r="C345" s="35" t="s">
        <v>887</v>
      </c>
    </row>
    <row r="347" spans="3:3" ht="15.6">
      <c r="C347" s="810" t="s">
        <v>972</v>
      </c>
    </row>
    <row r="348" spans="3:3" ht="15.6">
      <c r="C348" s="35" t="s">
        <v>1012</v>
      </c>
    </row>
    <row r="349" spans="3:3" ht="15.6">
      <c r="C349" s="35" t="s">
        <v>887</v>
      </c>
    </row>
    <row r="351" spans="3:3" ht="15.6">
      <c r="C351" s="810" t="s">
        <v>973</v>
      </c>
    </row>
    <row r="352" spans="3:3" ht="15.6">
      <c r="C352" s="35" t="s">
        <v>1012</v>
      </c>
    </row>
    <row r="353" spans="3:3" ht="15.6">
      <c r="C353" s="35" t="s">
        <v>887</v>
      </c>
    </row>
    <row r="354" spans="3:3" ht="15.6">
      <c r="C354" s="35" t="s">
        <v>1037</v>
      </c>
    </row>
    <row r="356" spans="3:3" ht="15.6">
      <c r="C356" s="810" t="s">
        <v>974</v>
      </c>
    </row>
    <row r="357" spans="3:3" ht="15.6">
      <c r="C357" s="35" t="s">
        <v>1017</v>
      </c>
    </row>
    <row r="358" spans="3:3" ht="15.6">
      <c r="C358" s="35"/>
    </row>
    <row r="359" spans="3:3" ht="15.6">
      <c r="C359" s="810" t="s">
        <v>975</v>
      </c>
    </row>
    <row r="360" spans="3:3" ht="15.6">
      <c r="C360" s="35" t="s">
        <v>1012</v>
      </c>
    </row>
    <row r="361" spans="3:3" ht="15.6">
      <c r="C361" s="35" t="s">
        <v>1014</v>
      </c>
    </row>
    <row r="362" spans="3:3" ht="15.6">
      <c r="C362" s="35" t="s">
        <v>986</v>
      </c>
    </row>
    <row r="364" spans="3:3" ht="15.6">
      <c r="C364" s="810" t="s">
        <v>976</v>
      </c>
    </row>
    <row r="365" spans="3:3" ht="15.6">
      <c r="C365" s="35" t="s">
        <v>977</v>
      </c>
    </row>
    <row r="367" spans="3:3" ht="15.6">
      <c r="C367" s="810" t="s">
        <v>978</v>
      </c>
    </row>
    <row r="368" spans="3:3" ht="15.6">
      <c r="C368" s="35" t="s">
        <v>1012</v>
      </c>
    </row>
    <row r="369" spans="3:3" ht="15.6">
      <c r="C369" s="35" t="s">
        <v>1019</v>
      </c>
    </row>
    <row r="370" spans="3:3" ht="15.6">
      <c r="C370" s="35" t="s">
        <v>979</v>
      </c>
    </row>
    <row r="372" spans="3:3" ht="15.6">
      <c r="C372" s="810" t="s">
        <v>980</v>
      </c>
    </row>
    <row r="373" spans="3:3" ht="15.6">
      <c r="C373" s="35" t="s">
        <v>1012</v>
      </c>
    </row>
    <row r="374" spans="3:3" ht="15.6">
      <c r="C374" s="35" t="s">
        <v>887</v>
      </c>
    </row>
    <row r="376" spans="3:3" ht="15.6">
      <c r="C376" s="810" t="s">
        <v>981</v>
      </c>
    </row>
    <row r="377" spans="3:3" ht="15.6">
      <c r="C377" s="35" t="s">
        <v>1017</v>
      </c>
    </row>
    <row r="379" spans="3:3" ht="15.6">
      <c r="C379" s="810" t="s">
        <v>982</v>
      </c>
    </row>
    <row r="380" spans="3:3" ht="15.6">
      <c r="C380" s="35" t="s">
        <v>983</v>
      </c>
    </row>
    <row r="381" spans="3:3" ht="15.6">
      <c r="C381" s="35" t="s">
        <v>1012</v>
      </c>
    </row>
    <row r="382" spans="3:3" ht="15.6">
      <c r="C382" s="35" t="s">
        <v>966</v>
      </c>
    </row>
    <row r="384" spans="3:3" ht="15.6">
      <c r="C384" s="810" t="s">
        <v>984</v>
      </c>
    </row>
    <row r="385" spans="3:3" ht="15.6">
      <c r="C385" s="35" t="s">
        <v>1012</v>
      </c>
    </row>
    <row r="386" spans="3:3" ht="15.6">
      <c r="C386" s="35" t="s">
        <v>887</v>
      </c>
    </row>
    <row r="388" spans="3:3" ht="15.6">
      <c r="C388" s="810" t="s">
        <v>985</v>
      </c>
    </row>
    <row r="389" spans="3:3" ht="15.6">
      <c r="C389" s="35" t="s">
        <v>966</v>
      </c>
    </row>
    <row r="391" spans="3:3" ht="15.6">
      <c r="C391" s="810" t="s">
        <v>997</v>
      </c>
    </row>
    <row r="392" spans="3:3" ht="15.6">
      <c r="C392" s="35" t="s">
        <v>987</v>
      </c>
    </row>
    <row r="393" spans="3:3" ht="15.6">
      <c r="C393" s="35"/>
    </row>
    <row r="394" spans="3:3" ht="15.6">
      <c r="C394" s="810" t="s">
        <v>988</v>
      </c>
    </row>
    <row r="395" spans="3:3" ht="15.6">
      <c r="C395" s="35" t="s">
        <v>1012</v>
      </c>
    </row>
    <row r="396" spans="3:3" ht="15.6">
      <c r="C396" s="35" t="s">
        <v>887</v>
      </c>
    </row>
    <row r="397" spans="3:3" ht="15.6">
      <c r="C397" s="35"/>
    </row>
    <row r="398" spans="3:3" ht="15.6">
      <c r="C398" s="810" t="s">
        <v>989</v>
      </c>
    </row>
    <row r="399" spans="3:3" ht="15.6">
      <c r="C399" s="35" t="s">
        <v>1012</v>
      </c>
    </row>
    <row r="400" spans="3:3" ht="15.6">
      <c r="C400" s="35" t="s">
        <v>887</v>
      </c>
    </row>
    <row r="402" spans="3:3" ht="15.6">
      <c r="C402" s="810" t="s">
        <v>990</v>
      </c>
    </row>
    <row r="403" spans="3:3" ht="15.6">
      <c r="C403" s="35" t="s">
        <v>1017</v>
      </c>
    </row>
    <row r="405" spans="3:3" ht="15.6">
      <c r="C405" s="810" t="s">
        <v>991</v>
      </c>
    </row>
    <row r="406" spans="3:3" ht="15.6">
      <c r="C406" s="35" t="s">
        <v>992</v>
      </c>
    </row>
    <row r="408" spans="3:3" ht="15.6">
      <c r="C408" s="810" t="s">
        <v>993</v>
      </c>
    </row>
    <row r="409" spans="3:3" ht="15.6">
      <c r="C409" s="35" t="s">
        <v>994</v>
      </c>
    </row>
    <row r="411" spans="3:3" ht="15.6">
      <c r="C411" s="810" t="s">
        <v>995</v>
      </c>
    </row>
    <row r="412" spans="3:3" ht="15.6">
      <c r="C412" s="35" t="s">
        <v>1017</v>
      </c>
    </row>
    <row r="413" spans="3:3" ht="15.6">
      <c r="C413" s="35"/>
    </row>
    <row r="414" spans="3:3" ht="15.6">
      <c r="C414" s="810" t="s">
        <v>996</v>
      </c>
    </row>
    <row r="415" spans="3:3" ht="15.6">
      <c r="C415" s="35" t="s">
        <v>1012</v>
      </c>
    </row>
    <row r="416" spans="3:3" ht="15.6">
      <c r="C416" s="35" t="s">
        <v>887</v>
      </c>
    </row>
    <row r="418" spans="3:3" ht="15.6">
      <c r="C418" s="810" t="s">
        <v>998</v>
      </c>
    </row>
    <row r="419" spans="3:3" ht="15.6">
      <c r="C419" s="35" t="s">
        <v>1012</v>
      </c>
    </row>
    <row r="420" spans="3:3" ht="15.6">
      <c r="C420" s="35" t="s">
        <v>1014</v>
      </c>
    </row>
    <row r="421" spans="3:3" ht="15.6">
      <c r="C421" s="35"/>
    </row>
    <row r="422" spans="3:3" ht="15.6">
      <c r="C422" s="810" t="s">
        <v>999</v>
      </c>
    </row>
    <row r="423" spans="3:3" ht="15.6">
      <c r="C423" s="35" t="s">
        <v>1012</v>
      </c>
    </row>
    <row r="424" spans="3:3" ht="15.6">
      <c r="C424" s="35" t="s">
        <v>887</v>
      </c>
    </row>
    <row r="426" spans="3:3" ht="15.6">
      <c r="C426" s="810" t="s">
        <v>1000</v>
      </c>
    </row>
    <row r="427" spans="3:3" ht="15.6">
      <c r="C427" s="35" t="s">
        <v>1020</v>
      </c>
    </row>
    <row r="428" spans="3:3" ht="15.6">
      <c r="C428" s="35" t="s">
        <v>943</v>
      </c>
    </row>
    <row r="430" spans="3:3" ht="15.6">
      <c r="C430" s="810" t="s">
        <v>1001</v>
      </c>
    </row>
    <row r="431" spans="3:3" ht="15.6">
      <c r="C431" s="35" t="s">
        <v>1017</v>
      </c>
    </row>
    <row r="432" spans="3:3" ht="15.6">
      <c r="C432" s="35"/>
    </row>
    <row r="433" spans="3:3" ht="15.6">
      <c r="C433" s="810" t="s">
        <v>1002</v>
      </c>
    </row>
    <row r="434" spans="3:3" ht="15.6">
      <c r="C434" s="35" t="s">
        <v>1003</v>
      </c>
    </row>
    <row r="436" spans="3:3" ht="15.6">
      <c r="C436" s="810" t="s">
        <v>1004</v>
      </c>
    </row>
    <row r="437" spans="3:3" ht="15.6">
      <c r="C437" s="35" t="s">
        <v>1005</v>
      </c>
    </row>
    <row r="438" spans="3:3">
      <c r="C438" s="31" t="s">
        <v>1006</v>
      </c>
    </row>
    <row r="440" spans="3:3" ht="15.6">
      <c r="C440" s="810" t="s">
        <v>1007</v>
      </c>
    </row>
    <row r="441" spans="3:3" ht="15.6">
      <c r="C441" s="35" t="s">
        <v>1012</v>
      </c>
    </row>
    <row r="442" spans="3:3" ht="15.6">
      <c r="C442" s="35" t="s">
        <v>1014</v>
      </c>
    </row>
  </sheetData>
  <sheetProtection algorithmName="SHA-512" hashValue="cXtqTWdc6xLFI5TiUMOLH3ZKG3DOv2C5AsWP0WeIjx1Wt+o12KBZ8j9bI8mJVuqKtb7poSX4oNTfHsFNvHSniQ==" saltValue="a4WOfPQi6rXjWvbubZNNew==" spinCount="100000" sheet="1" objects="1" scenarios="1" selectLockedCells="1" selectUnlockedCells="1"/>
  <mergeCells count="1">
    <mergeCell ref="B8:V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65FC4-3C62-473A-96CF-14CBEC551575}">
  <dimension ref="A7:AC38"/>
  <sheetViews>
    <sheetView workbookViewId="0">
      <selection activeCell="AA34" sqref="AA34"/>
    </sheetView>
  </sheetViews>
  <sheetFormatPr defaultRowHeight="13.2"/>
  <cols>
    <col min="1" max="1" width="8.88671875" style="170"/>
    <col min="2" max="2" width="6.33203125" style="170" customWidth="1"/>
    <col min="3" max="3" width="11.109375" style="170" customWidth="1"/>
    <col min="4" max="4" width="7.109375" style="170" customWidth="1"/>
    <col min="5" max="5" width="2.6640625" style="170" customWidth="1"/>
    <col min="6" max="6" width="8.88671875" style="170"/>
    <col min="7" max="7" width="6.33203125" style="170" customWidth="1"/>
    <col min="8" max="8" width="11.109375" style="170" customWidth="1"/>
    <col min="9" max="9" width="8.88671875" style="170"/>
    <col min="10" max="10" width="3.44140625" style="170" customWidth="1"/>
    <col min="11" max="11" width="7.33203125" style="170" customWidth="1"/>
    <col min="12" max="12" width="6.33203125" style="170" customWidth="1"/>
    <col min="13" max="13" width="11.109375" style="170" customWidth="1"/>
    <col min="14" max="14" width="12.44140625" style="170" customWidth="1"/>
    <col min="15" max="15" width="2.6640625" style="170" customWidth="1"/>
    <col min="16" max="18" width="8.88671875" style="170"/>
    <col min="19" max="19" width="9.109375" style="170" customWidth="1"/>
    <col min="20" max="20" width="2.6640625" style="170" customWidth="1"/>
    <col min="21" max="24" width="8.88671875" style="170"/>
    <col min="25" max="25" width="3.21875" style="170" customWidth="1"/>
    <col min="26" max="16384" width="8.88671875" style="170"/>
  </cols>
  <sheetData>
    <row r="7" spans="1:29">
      <c r="A7" s="879" t="s">
        <v>2608</v>
      </c>
      <c r="B7" s="879"/>
      <c r="C7" s="879"/>
      <c r="D7" s="879"/>
      <c r="E7" s="879"/>
      <c r="F7" s="879"/>
      <c r="G7" s="879"/>
      <c r="H7" s="879"/>
      <c r="I7" s="879"/>
      <c r="J7" s="879"/>
      <c r="K7" s="879"/>
      <c r="L7" s="879"/>
      <c r="M7" s="879"/>
      <c r="N7" s="879"/>
      <c r="O7" s="880"/>
      <c r="P7" s="880"/>
      <c r="Q7" s="880"/>
      <c r="R7" s="880"/>
      <c r="S7" s="880"/>
      <c r="T7" s="880"/>
      <c r="U7" s="880"/>
      <c r="V7" s="880"/>
      <c r="W7" s="880"/>
      <c r="X7" s="880"/>
    </row>
    <row r="8" spans="1:29">
      <c r="A8" s="879"/>
      <c r="B8" s="879"/>
      <c r="C8" s="879"/>
      <c r="D8" s="879"/>
      <c r="E8" s="879"/>
      <c r="F8" s="879"/>
      <c r="G8" s="879"/>
      <c r="H8" s="879"/>
      <c r="I8" s="879"/>
      <c r="J8" s="879"/>
      <c r="K8" s="879"/>
      <c r="L8" s="879"/>
      <c r="M8" s="879"/>
      <c r="N8" s="879"/>
      <c r="O8" s="880"/>
      <c r="P8" s="880"/>
      <c r="Q8" s="880"/>
      <c r="R8" s="880"/>
      <c r="S8" s="880"/>
      <c r="T8" s="880"/>
      <c r="U8" s="880"/>
      <c r="V8" s="880"/>
      <c r="W8" s="880"/>
      <c r="X8" s="880"/>
    </row>
    <row r="9" spans="1:29" ht="14.4" thickBot="1">
      <c r="A9" s="1"/>
      <c r="B9" s="1"/>
      <c r="C9" s="1"/>
      <c r="D9" s="1"/>
      <c r="E9" s="1"/>
      <c r="F9" s="1"/>
      <c r="G9" s="1"/>
      <c r="H9" s="1"/>
      <c r="I9" s="1"/>
      <c r="J9" s="1"/>
      <c r="K9" s="1"/>
      <c r="L9" s="1"/>
      <c r="M9" s="1"/>
      <c r="N9" s="1"/>
    </row>
    <row r="10" spans="1:29" ht="14.4" thickBot="1">
      <c r="A10" s="881" t="s">
        <v>696</v>
      </c>
      <c r="B10" s="882"/>
      <c r="C10" s="882"/>
      <c r="D10" s="883"/>
      <c r="E10" s="1"/>
      <c r="F10" s="881" t="s">
        <v>697</v>
      </c>
      <c r="G10" s="882"/>
      <c r="H10" s="882"/>
      <c r="I10" s="883"/>
      <c r="J10" s="1"/>
      <c r="K10" s="881" t="s">
        <v>698</v>
      </c>
      <c r="L10" s="882"/>
      <c r="M10" s="882"/>
      <c r="N10" s="883"/>
      <c r="P10" s="881" t="s">
        <v>1050</v>
      </c>
      <c r="Q10" s="882"/>
      <c r="R10" s="882"/>
      <c r="S10" s="883"/>
      <c r="U10" s="881" t="s">
        <v>873</v>
      </c>
      <c r="V10" s="882"/>
      <c r="W10" s="882"/>
      <c r="X10" s="883"/>
      <c r="Z10" s="881" t="s">
        <v>1051</v>
      </c>
      <c r="AA10" s="882"/>
      <c r="AB10" s="882"/>
      <c r="AC10" s="883"/>
    </row>
    <row r="11" spans="1:29" ht="13.8">
      <c r="A11" s="11"/>
      <c r="B11" s="12"/>
      <c r="C11" s="12"/>
      <c r="D11" s="13"/>
      <c r="E11" s="1"/>
      <c r="F11" s="11"/>
      <c r="G11" s="12"/>
      <c r="H11" s="12"/>
      <c r="I11" s="13"/>
      <c r="J11" s="1"/>
      <c r="K11" s="11"/>
      <c r="L11" s="12"/>
      <c r="M11" s="12"/>
      <c r="N11" s="13"/>
      <c r="P11" s="11"/>
      <c r="Q11" s="12"/>
      <c r="R11" s="12"/>
      <c r="S11" s="13"/>
      <c r="U11" s="11"/>
      <c r="V11" s="12"/>
      <c r="W11" s="12"/>
      <c r="X11" s="13"/>
      <c r="Z11" s="11"/>
      <c r="AA11" s="12"/>
      <c r="AB11" s="12"/>
      <c r="AC11" s="13"/>
    </row>
    <row r="12" spans="1:29" ht="13.8">
      <c r="A12" s="14" t="s">
        <v>699</v>
      </c>
      <c r="B12" s="811"/>
      <c r="C12" s="811"/>
      <c r="D12" s="16"/>
      <c r="E12" s="1"/>
      <c r="F12" s="14" t="s">
        <v>699</v>
      </c>
      <c r="G12" s="811"/>
      <c r="H12" s="812"/>
      <c r="I12" s="16"/>
      <c r="J12" s="1"/>
      <c r="K12" s="14" t="s">
        <v>699</v>
      </c>
      <c r="L12" s="811"/>
      <c r="M12" s="812"/>
      <c r="N12" s="16"/>
      <c r="P12" s="14" t="s">
        <v>699</v>
      </c>
      <c r="Q12" s="811"/>
      <c r="R12" s="812"/>
      <c r="S12" s="16"/>
      <c r="U12" s="14" t="s">
        <v>699</v>
      </c>
      <c r="V12" s="811"/>
      <c r="W12" s="812"/>
      <c r="X12" s="16"/>
      <c r="Z12" s="14" t="s">
        <v>699</v>
      </c>
      <c r="AA12" s="811"/>
      <c r="AB12" s="812"/>
      <c r="AC12" s="16"/>
    </row>
    <row r="13" spans="1:29" ht="13.8">
      <c r="A13" s="17" t="s">
        <v>1041</v>
      </c>
      <c r="B13" s="812"/>
      <c r="C13" s="812"/>
      <c r="D13" s="16"/>
      <c r="E13" s="1"/>
      <c r="F13" s="17" t="s">
        <v>763</v>
      </c>
      <c r="G13" s="812"/>
      <c r="H13" s="812"/>
      <c r="I13" s="16"/>
      <c r="J13" s="1"/>
      <c r="K13" s="17" t="s">
        <v>855</v>
      </c>
      <c r="L13" s="812"/>
      <c r="M13" s="812"/>
      <c r="N13" s="16"/>
      <c r="P13" s="17" t="s">
        <v>2603</v>
      </c>
      <c r="Q13" s="812"/>
      <c r="R13" s="812"/>
      <c r="S13" s="16"/>
      <c r="U13" s="17" t="s">
        <v>880</v>
      </c>
      <c r="V13" s="812"/>
      <c r="W13" s="812"/>
      <c r="X13" s="16"/>
      <c r="Z13" s="17" t="s">
        <v>2603</v>
      </c>
      <c r="AA13" s="812"/>
      <c r="AB13" s="812"/>
      <c r="AC13" s="16"/>
    </row>
    <row r="14" spans="1:29" ht="13.8">
      <c r="A14" s="19" t="s">
        <v>1069</v>
      </c>
      <c r="B14" s="812"/>
      <c r="C14" s="812"/>
      <c r="D14" s="16"/>
      <c r="E14" s="1"/>
      <c r="F14" s="19" t="s">
        <v>1030</v>
      </c>
      <c r="G14" s="812"/>
      <c r="H14" s="812"/>
      <c r="I14" s="16"/>
      <c r="J14" s="1"/>
      <c r="K14" s="19" t="s">
        <v>1066</v>
      </c>
      <c r="L14" s="812"/>
      <c r="M14" s="812"/>
      <c r="N14" s="16"/>
      <c r="P14" s="19" t="s">
        <v>2606</v>
      </c>
      <c r="Q14" s="812"/>
      <c r="R14" s="812"/>
      <c r="S14" s="16"/>
      <c r="U14" s="19" t="s">
        <v>868</v>
      </c>
      <c r="V14" s="812"/>
      <c r="W14" s="812"/>
      <c r="X14" s="16"/>
      <c r="Z14" s="19" t="s">
        <v>2606</v>
      </c>
      <c r="AA14" s="812"/>
      <c r="AB14" s="812"/>
      <c r="AC14" s="16"/>
    </row>
    <row r="15" spans="1:29" ht="13.8">
      <c r="A15" s="19" t="s">
        <v>1028</v>
      </c>
      <c r="B15" s="812"/>
      <c r="C15" s="812"/>
      <c r="D15" s="16"/>
      <c r="E15" s="1"/>
      <c r="F15" s="19" t="s">
        <v>1031</v>
      </c>
      <c r="G15" s="812"/>
      <c r="H15" s="812"/>
      <c r="I15" s="16"/>
      <c r="J15" s="1"/>
      <c r="K15" s="19" t="s">
        <v>1067</v>
      </c>
      <c r="L15" s="812"/>
      <c r="M15" s="812"/>
      <c r="N15" s="16"/>
      <c r="P15" s="19" t="s">
        <v>2604</v>
      </c>
      <c r="Q15" s="812"/>
      <c r="R15" s="812"/>
      <c r="S15" s="16"/>
      <c r="U15" s="19" t="s">
        <v>869</v>
      </c>
      <c r="V15" s="812"/>
      <c r="W15" s="812"/>
      <c r="X15" s="16"/>
      <c r="Z15" s="19" t="s">
        <v>2604</v>
      </c>
      <c r="AA15" s="812"/>
      <c r="AB15" s="812"/>
      <c r="AC15" s="16"/>
    </row>
    <row r="16" spans="1:29" ht="13.8">
      <c r="A16" s="19" t="s">
        <v>1029</v>
      </c>
      <c r="B16" s="812"/>
      <c r="C16" s="812"/>
      <c r="D16" s="16"/>
      <c r="E16" s="1"/>
      <c r="F16" s="19" t="s">
        <v>1032</v>
      </c>
      <c r="G16" s="812"/>
      <c r="H16" s="812"/>
      <c r="I16" s="16"/>
      <c r="J16" s="1"/>
      <c r="K16" s="19" t="s">
        <v>856</v>
      </c>
      <c r="L16" s="812"/>
      <c r="M16" s="812"/>
      <c r="N16" s="16"/>
      <c r="P16" s="19" t="s">
        <v>2605</v>
      </c>
      <c r="Q16" s="812"/>
      <c r="R16" s="812"/>
      <c r="S16" s="16"/>
      <c r="U16" s="19" t="s">
        <v>870</v>
      </c>
      <c r="V16" s="812"/>
      <c r="W16" s="812"/>
      <c r="X16" s="16"/>
      <c r="Z16" s="19" t="s">
        <v>2605</v>
      </c>
      <c r="AA16" s="812"/>
      <c r="AB16" s="812"/>
      <c r="AC16" s="16"/>
    </row>
    <row r="17" spans="1:29" ht="13.8">
      <c r="A17" s="19"/>
      <c r="B17" s="812"/>
      <c r="C17" s="812"/>
      <c r="D17" s="16"/>
      <c r="E17" s="1"/>
      <c r="F17" s="19"/>
      <c r="G17" s="812"/>
      <c r="H17" s="812"/>
      <c r="I17" s="16"/>
      <c r="J17" s="1"/>
      <c r="K17" s="19"/>
      <c r="L17" s="812"/>
      <c r="M17" s="812"/>
      <c r="N17" s="16"/>
      <c r="P17" s="19"/>
      <c r="Q17" s="812"/>
      <c r="R17" s="812"/>
      <c r="S17" s="16"/>
      <c r="U17" s="19"/>
      <c r="V17" s="812"/>
      <c r="W17" s="812"/>
      <c r="X17" s="16"/>
      <c r="Z17" s="19"/>
      <c r="AA17" s="812"/>
      <c r="AB17" s="812"/>
      <c r="AC17" s="16"/>
    </row>
    <row r="18" spans="1:29" ht="13.8">
      <c r="A18" s="19" t="s">
        <v>693</v>
      </c>
      <c r="B18" s="812" t="s">
        <v>1033</v>
      </c>
      <c r="C18" s="812"/>
      <c r="D18" s="16"/>
      <c r="E18" s="1"/>
      <c r="F18" s="19" t="s">
        <v>693</v>
      </c>
      <c r="G18" s="812" t="s">
        <v>764</v>
      </c>
      <c r="H18" s="812"/>
      <c r="I18" s="16"/>
      <c r="J18" s="1"/>
      <c r="K18" s="19" t="s">
        <v>693</v>
      </c>
      <c r="L18" s="812" t="s">
        <v>857</v>
      </c>
      <c r="M18" s="812"/>
      <c r="N18" s="16"/>
      <c r="P18" s="19" t="s">
        <v>693</v>
      </c>
      <c r="Q18" s="812" t="s">
        <v>2609</v>
      </c>
      <c r="R18" s="812"/>
      <c r="S18" s="16"/>
      <c r="U18" s="19" t="s">
        <v>693</v>
      </c>
      <c r="V18" s="812" t="s">
        <v>871</v>
      </c>
      <c r="W18" s="812"/>
      <c r="X18" s="16"/>
      <c r="Z18" s="19" t="s">
        <v>693</v>
      </c>
      <c r="AA18" s="812" t="s">
        <v>2610</v>
      </c>
      <c r="AB18" s="812"/>
      <c r="AC18" s="16"/>
    </row>
    <row r="19" spans="1:29" ht="13.8">
      <c r="A19" s="19" t="s">
        <v>766</v>
      </c>
      <c r="B19" s="32" t="s">
        <v>1034</v>
      </c>
      <c r="C19" s="812"/>
      <c r="D19" s="16"/>
      <c r="E19" s="1"/>
      <c r="F19" s="19" t="s">
        <v>766</v>
      </c>
      <c r="G19" s="693" t="s">
        <v>765</v>
      </c>
      <c r="H19" s="812"/>
      <c r="I19" s="16"/>
      <c r="J19" s="1"/>
      <c r="K19" s="19" t="s">
        <v>766</v>
      </c>
      <c r="L19" s="693" t="s">
        <v>1070</v>
      </c>
      <c r="M19" s="812"/>
      <c r="N19" s="16"/>
      <c r="P19" s="19" t="s">
        <v>766</v>
      </c>
      <c r="Q19" s="832" t="s">
        <v>2607</v>
      </c>
      <c r="R19" s="812"/>
      <c r="S19" s="16"/>
      <c r="U19" s="19" t="s">
        <v>766</v>
      </c>
      <c r="V19" s="693" t="s">
        <v>1052</v>
      </c>
      <c r="W19" s="812"/>
      <c r="X19" s="16"/>
      <c r="Z19" s="19" t="s">
        <v>766</v>
      </c>
      <c r="AA19" s="832" t="s">
        <v>2607</v>
      </c>
      <c r="AB19" s="812"/>
      <c r="AC19" s="16"/>
    </row>
    <row r="20" spans="1:29" ht="13.8">
      <c r="A20" s="19"/>
      <c r="B20" s="812"/>
      <c r="C20" s="812"/>
      <c r="D20" s="16"/>
      <c r="E20" s="1"/>
      <c r="F20" s="19"/>
      <c r="G20" s="812"/>
      <c r="H20" s="812"/>
      <c r="I20" s="16"/>
      <c r="J20" s="1"/>
      <c r="K20" s="19"/>
      <c r="L20" s="812"/>
      <c r="M20" s="812"/>
      <c r="N20" s="16"/>
      <c r="P20" s="19"/>
      <c r="Q20" s="812"/>
      <c r="R20" s="812"/>
      <c r="S20" s="16"/>
      <c r="U20" s="19"/>
      <c r="V20" s="812"/>
      <c r="W20" s="812"/>
      <c r="X20" s="16"/>
      <c r="Z20" s="19"/>
      <c r="AA20" s="812"/>
      <c r="AB20" s="812"/>
      <c r="AC20" s="16"/>
    </row>
    <row r="21" spans="1:29" ht="13.8">
      <c r="A21" s="19" t="s">
        <v>1068</v>
      </c>
      <c r="B21" s="812"/>
      <c r="C21" s="812"/>
      <c r="D21" s="16"/>
      <c r="E21" s="1"/>
      <c r="F21" s="19" t="s">
        <v>768</v>
      </c>
      <c r="G21" s="812"/>
      <c r="H21" s="812"/>
      <c r="I21" s="16"/>
      <c r="J21" s="1"/>
      <c r="K21" s="19" t="s">
        <v>858</v>
      </c>
      <c r="L21" s="812"/>
      <c r="M21" s="812"/>
      <c r="N21" s="16"/>
      <c r="P21" s="19" t="s">
        <v>858</v>
      </c>
      <c r="Q21" s="812"/>
      <c r="R21" s="812"/>
      <c r="S21" s="16"/>
      <c r="U21" s="19" t="s">
        <v>872</v>
      </c>
      <c r="V21" s="812"/>
      <c r="W21" s="812"/>
      <c r="X21" s="16"/>
      <c r="Z21" s="19" t="s">
        <v>858</v>
      </c>
      <c r="AA21" s="812"/>
      <c r="AB21" s="812"/>
      <c r="AC21" s="16"/>
    </row>
    <row r="22" spans="1:29" ht="14.4" thickBot="1">
      <c r="A22" s="19" t="s">
        <v>1035</v>
      </c>
      <c r="B22" s="18"/>
      <c r="C22" s="18"/>
      <c r="D22" s="16"/>
      <c r="E22" s="1"/>
      <c r="F22" s="20"/>
      <c r="G22" s="21"/>
      <c r="H22" s="21"/>
      <c r="I22" s="22"/>
      <c r="J22" s="1"/>
      <c r="K22" s="20"/>
      <c r="L22" s="21"/>
      <c r="M22" s="21"/>
      <c r="N22" s="22"/>
      <c r="P22" s="20"/>
      <c r="Q22" s="21"/>
      <c r="R22" s="21"/>
      <c r="S22" s="22"/>
      <c r="U22" s="20"/>
      <c r="V22" s="21"/>
      <c r="W22" s="21"/>
      <c r="X22" s="22"/>
      <c r="Z22" s="20"/>
      <c r="AA22" s="21"/>
      <c r="AB22" s="21"/>
      <c r="AC22" s="22"/>
    </row>
    <row r="23" spans="1:29" ht="13.8">
      <c r="A23" s="11"/>
      <c r="B23" s="12"/>
      <c r="C23" s="12"/>
      <c r="D23" s="13"/>
      <c r="E23" s="1"/>
      <c r="F23" s="19"/>
      <c r="G23" s="812"/>
      <c r="H23" s="812"/>
      <c r="I23" s="16"/>
      <c r="J23" s="1"/>
      <c r="K23" s="19"/>
      <c r="L23" s="812"/>
      <c r="M23" s="812"/>
      <c r="N23" s="16"/>
      <c r="P23" s="19"/>
      <c r="Q23" s="812"/>
      <c r="R23" s="812"/>
      <c r="S23" s="16"/>
      <c r="U23" s="19"/>
      <c r="V23" s="812"/>
      <c r="W23" s="812"/>
      <c r="X23" s="16"/>
      <c r="Z23" s="19"/>
      <c r="AA23" s="812"/>
      <c r="AB23" s="812"/>
      <c r="AC23" s="16"/>
    </row>
    <row r="24" spans="1:29" ht="13.8">
      <c r="A24" s="14" t="s">
        <v>700</v>
      </c>
      <c r="B24" s="15"/>
      <c r="C24" s="18"/>
      <c r="D24" s="16"/>
      <c r="E24" s="1"/>
      <c r="F24" s="14" t="s">
        <v>700</v>
      </c>
      <c r="G24" s="811"/>
      <c r="H24" s="812"/>
      <c r="I24" s="16"/>
      <c r="J24" s="1"/>
      <c r="K24" s="14" t="s">
        <v>700</v>
      </c>
      <c r="L24" s="811"/>
      <c r="M24" s="812"/>
      <c r="N24" s="16"/>
      <c r="P24" s="14" t="s">
        <v>700</v>
      </c>
      <c r="Q24" s="811"/>
      <c r="R24" s="812"/>
      <c r="S24" s="16"/>
      <c r="U24" s="14" t="s">
        <v>700</v>
      </c>
      <c r="V24" s="811"/>
      <c r="W24" s="812"/>
      <c r="X24" s="16"/>
      <c r="Z24" s="14" t="s">
        <v>700</v>
      </c>
      <c r="AA24" s="811"/>
      <c r="AB24" s="812"/>
      <c r="AC24" s="16"/>
    </row>
    <row r="25" spans="1:29" ht="13.8">
      <c r="A25" s="17" t="s">
        <v>701</v>
      </c>
      <c r="B25" s="18"/>
      <c r="C25" s="18"/>
      <c r="D25" s="694"/>
      <c r="E25" s="1"/>
      <c r="F25" s="17" t="s">
        <v>701</v>
      </c>
      <c r="G25" s="812"/>
      <c r="H25" s="812"/>
      <c r="I25" s="16"/>
      <c r="J25" s="1"/>
      <c r="K25" s="17" t="s">
        <v>701</v>
      </c>
      <c r="L25" s="812"/>
      <c r="M25" s="812"/>
      <c r="N25" s="16"/>
      <c r="P25" s="17" t="s">
        <v>701</v>
      </c>
      <c r="Q25" s="812"/>
      <c r="R25" s="812"/>
      <c r="S25" s="16"/>
      <c r="U25" s="17" t="s">
        <v>701</v>
      </c>
      <c r="V25" s="812"/>
      <c r="W25" s="812"/>
      <c r="X25" s="16"/>
      <c r="Z25" s="17" t="s">
        <v>701</v>
      </c>
      <c r="AA25" s="812"/>
      <c r="AB25" s="812"/>
      <c r="AC25" s="16"/>
    </row>
    <row r="26" spans="1:29" ht="13.8">
      <c r="A26" s="23" t="s">
        <v>702</v>
      </c>
      <c r="B26" s="18"/>
      <c r="C26" s="886" t="s">
        <v>694</v>
      </c>
      <c r="D26" s="885"/>
      <c r="E26" s="1"/>
      <c r="F26" s="19" t="s">
        <v>737</v>
      </c>
      <c r="G26" s="695"/>
      <c r="H26" s="884" t="s">
        <v>694</v>
      </c>
      <c r="I26" s="885"/>
      <c r="J26" s="1"/>
      <c r="K26" s="19" t="s">
        <v>737</v>
      </c>
      <c r="L26" s="812"/>
      <c r="M26" s="884" t="s">
        <v>694</v>
      </c>
      <c r="N26" s="885"/>
      <c r="P26" s="19" t="s">
        <v>737</v>
      </c>
      <c r="Q26" s="812"/>
      <c r="R26" s="884" t="s">
        <v>694</v>
      </c>
      <c r="S26" s="885"/>
      <c r="U26" s="19" t="s">
        <v>737</v>
      </c>
      <c r="V26" s="812"/>
      <c r="W26" s="884" t="s">
        <v>694</v>
      </c>
      <c r="X26" s="885"/>
      <c r="Z26" s="19" t="s">
        <v>737</v>
      </c>
      <c r="AA26" s="812"/>
      <c r="AB26" s="884" t="s">
        <v>694</v>
      </c>
      <c r="AC26" s="885"/>
    </row>
    <row r="27" spans="1:29" ht="13.8">
      <c r="A27" s="19" t="s">
        <v>736</v>
      </c>
      <c r="B27" s="18"/>
      <c r="C27" s="18"/>
      <c r="D27" s="16"/>
      <c r="E27" s="1"/>
      <c r="F27" s="19" t="s">
        <v>738</v>
      </c>
      <c r="G27" s="695"/>
      <c r="H27" s="812"/>
      <c r="I27" s="16"/>
      <c r="J27" s="1"/>
      <c r="K27" s="19" t="s">
        <v>767</v>
      </c>
      <c r="L27" s="812"/>
      <c r="M27" s="812"/>
      <c r="N27" s="16"/>
      <c r="P27" s="19" t="s">
        <v>767</v>
      </c>
      <c r="Q27" s="812"/>
      <c r="R27" s="812"/>
      <c r="S27" s="16"/>
      <c r="U27" s="19" t="s">
        <v>767</v>
      </c>
      <c r="V27" s="812"/>
      <c r="W27" s="812"/>
      <c r="X27" s="16"/>
      <c r="Z27" s="19" t="s">
        <v>767</v>
      </c>
      <c r="AA27" s="812"/>
      <c r="AB27" s="812"/>
      <c r="AC27" s="16"/>
    </row>
    <row r="28" spans="1:29" ht="13.8">
      <c r="A28" s="17" t="s">
        <v>2595</v>
      </c>
      <c r="B28" s="18"/>
      <c r="C28" s="18"/>
      <c r="D28" s="16"/>
      <c r="E28" s="1"/>
      <c r="F28" s="17" t="s">
        <v>2595</v>
      </c>
      <c r="G28" s="812"/>
      <c r="H28" s="812"/>
      <c r="I28" s="16"/>
      <c r="J28" s="1"/>
      <c r="K28" s="17" t="s">
        <v>2595</v>
      </c>
      <c r="L28" s="812"/>
      <c r="M28" s="812"/>
      <c r="N28" s="16"/>
      <c r="P28" s="17" t="s">
        <v>2595</v>
      </c>
      <c r="Q28" s="812"/>
      <c r="R28" s="812"/>
      <c r="S28" s="16"/>
      <c r="U28" s="17" t="s">
        <v>2595</v>
      </c>
      <c r="V28" s="812"/>
      <c r="W28" s="812"/>
      <c r="X28" s="16"/>
      <c r="Z28" s="17" t="s">
        <v>703</v>
      </c>
      <c r="AA28" s="812"/>
      <c r="AB28" s="812"/>
      <c r="AC28" s="16"/>
    </row>
    <row r="29" spans="1:29" ht="14.4" thickBot="1">
      <c r="A29" s="19" t="s">
        <v>1080</v>
      </c>
      <c r="B29" s="18"/>
      <c r="C29" s="693" t="s">
        <v>1081</v>
      </c>
      <c r="D29" s="16"/>
      <c r="E29" s="1"/>
      <c r="F29" s="19" t="s">
        <v>1080</v>
      </c>
      <c r="G29" s="812"/>
      <c r="H29" s="813" t="s">
        <v>1081</v>
      </c>
      <c r="I29" s="16"/>
      <c r="J29" s="1"/>
      <c r="K29" s="19" t="s">
        <v>1080</v>
      </c>
      <c r="L29" s="812"/>
      <c r="M29" s="813" t="s">
        <v>1081</v>
      </c>
      <c r="N29" s="16"/>
      <c r="P29" s="19" t="s">
        <v>1080</v>
      </c>
      <c r="Q29" s="812"/>
      <c r="R29" s="813" t="s">
        <v>1081</v>
      </c>
      <c r="S29" s="16"/>
      <c r="U29" s="19" t="s">
        <v>1080</v>
      </c>
      <c r="V29" s="812"/>
      <c r="W29" s="813" t="s">
        <v>1081</v>
      </c>
      <c r="X29" s="16"/>
      <c r="Z29" s="20" t="s">
        <v>695</v>
      </c>
      <c r="AA29" s="21"/>
      <c r="AB29" s="887" t="s">
        <v>685</v>
      </c>
      <c r="AC29" s="888"/>
    </row>
    <row r="30" spans="1:29" ht="13.8">
      <c r="A30" s="19" t="s">
        <v>2596</v>
      </c>
      <c r="B30" s="18"/>
      <c r="C30" s="693"/>
      <c r="D30" s="16"/>
      <c r="E30" s="1"/>
      <c r="F30" s="19" t="s">
        <v>2596</v>
      </c>
      <c r="G30" s="812"/>
      <c r="H30" s="813"/>
      <c r="I30" s="16"/>
      <c r="J30" s="1"/>
      <c r="K30" s="19" t="s">
        <v>2596</v>
      </c>
      <c r="L30" s="812"/>
      <c r="M30" s="813"/>
      <c r="N30" s="16"/>
      <c r="P30" s="19" t="s">
        <v>2596</v>
      </c>
      <c r="Q30" s="812"/>
      <c r="R30" s="813"/>
      <c r="S30" s="16"/>
      <c r="U30" s="19" t="s">
        <v>2596</v>
      </c>
      <c r="V30" s="812"/>
      <c r="W30" s="813"/>
      <c r="X30" s="16"/>
    </row>
    <row r="31" spans="1:29" ht="13.8">
      <c r="A31" s="17" t="s">
        <v>703</v>
      </c>
      <c r="B31" s="18"/>
      <c r="C31" s="18"/>
      <c r="D31" s="16"/>
      <c r="E31" s="1"/>
      <c r="F31" s="17" t="s">
        <v>703</v>
      </c>
      <c r="G31" s="695"/>
      <c r="H31" s="812"/>
      <c r="I31" s="16"/>
      <c r="J31" s="1"/>
      <c r="K31" s="17" t="s">
        <v>703</v>
      </c>
      <c r="L31" s="812"/>
      <c r="M31" s="812"/>
      <c r="N31" s="16"/>
      <c r="P31" s="17" t="s">
        <v>703</v>
      </c>
      <c r="Q31" s="812"/>
      <c r="R31" s="812"/>
      <c r="S31" s="16"/>
      <c r="U31" s="17" t="s">
        <v>703</v>
      </c>
      <c r="V31" s="812"/>
      <c r="W31" s="812"/>
      <c r="X31" s="16"/>
    </row>
    <row r="32" spans="1:29" ht="13.8">
      <c r="A32" s="19" t="s">
        <v>695</v>
      </c>
      <c r="B32" s="18"/>
      <c r="C32" s="886" t="s">
        <v>685</v>
      </c>
      <c r="D32" s="885"/>
      <c r="E32" s="1"/>
      <c r="F32" s="19" t="s">
        <v>695</v>
      </c>
      <c r="G32" s="695"/>
      <c r="H32" s="886" t="s">
        <v>685</v>
      </c>
      <c r="I32" s="885"/>
      <c r="J32" s="1"/>
      <c r="K32" s="19" t="s">
        <v>695</v>
      </c>
      <c r="L32" s="812"/>
      <c r="M32" s="886" t="s">
        <v>685</v>
      </c>
      <c r="N32" s="885"/>
      <c r="P32" s="19" t="s">
        <v>695</v>
      </c>
      <c r="Q32" s="812"/>
      <c r="R32" s="886" t="s">
        <v>685</v>
      </c>
      <c r="S32" s="885"/>
      <c r="U32" s="19" t="s">
        <v>695</v>
      </c>
      <c r="V32" s="812"/>
      <c r="W32" s="886" t="s">
        <v>685</v>
      </c>
      <c r="X32" s="885"/>
    </row>
    <row r="33" spans="1:24" ht="13.8">
      <c r="A33" s="19"/>
      <c r="B33" s="18"/>
      <c r="C33" s="695"/>
      <c r="D33" s="694"/>
      <c r="E33" s="1"/>
      <c r="F33" s="19"/>
      <c r="G33" s="695"/>
      <c r="H33" s="695"/>
      <c r="I33" s="694"/>
      <c r="J33" s="1"/>
      <c r="K33" s="19"/>
      <c r="L33" s="812"/>
      <c r="M33" s="695"/>
      <c r="N33" s="694"/>
      <c r="P33" s="19"/>
      <c r="Q33" s="812"/>
      <c r="R33" s="695"/>
      <c r="S33" s="694"/>
      <c r="U33" s="19"/>
      <c r="V33" s="812"/>
      <c r="W33" s="695"/>
      <c r="X33" s="694"/>
    </row>
    <row r="34" spans="1:24" ht="13.8">
      <c r="A34" s="19" t="s">
        <v>2598</v>
      </c>
      <c r="B34" s="18"/>
      <c r="C34" s="693" t="s">
        <v>2597</v>
      </c>
      <c r="D34" s="16"/>
      <c r="F34" s="19" t="s">
        <v>760</v>
      </c>
      <c r="G34" s="812"/>
      <c r="H34" s="19" t="s">
        <v>1078</v>
      </c>
      <c r="I34" s="694"/>
      <c r="K34" s="19" t="s">
        <v>1076</v>
      </c>
      <c r="L34" s="812"/>
      <c r="M34" s="695"/>
      <c r="N34" s="694"/>
      <c r="P34" s="19" t="s">
        <v>1077</v>
      </c>
      <c r="Q34" s="812"/>
      <c r="R34" s="695"/>
      <c r="S34" s="694"/>
      <c r="U34" s="19" t="s">
        <v>1064</v>
      </c>
      <c r="V34" s="812"/>
      <c r="W34" s="695"/>
      <c r="X34" s="694"/>
    </row>
    <row r="35" spans="1:24" ht="13.8">
      <c r="A35" s="19" t="s">
        <v>704</v>
      </c>
      <c r="B35" s="18"/>
      <c r="C35" s="18" t="s">
        <v>686</v>
      </c>
      <c r="D35" s="16"/>
      <c r="F35" s="19" t="s">
        <v>771</v>
      </c>
      <c r="G35" s="695"/>
      <c r="H35" s="693" t="s">
        <v>1063</v>
      </c>
      <c r="I35" s="16"/>
      <c r="K35" s="19" t="s">
        <v>771</v>
      </c>
      <c r="L35" s="812"/>
      <c r="M35" s="693" t="s">
        <v>1074</v>
      </c>
      <c r="N35" s="16"/>
      <c r="P35" s="19" t="s">
        <v>771</v>
      </c>
      <c r="Q35" s="812"/>
      <c r="R35" s="693" t="s">
        <v>1075</v>
      </c>
      <c r="S35" s="16"/>
      <c r="U35" s="19" t="s">
        <v>771</v>
      </c>
      <c r="V35" s="812"/>
      <c r="W35" s="693" t="s">
        <v>1065</v>
      </c>
      <c r="X35" s="16"/>
    </row>
    <row r="36" spans="1:24" ht="13.8">
      <c r="A36" s="19" t="s">
        <v>705</v>
      </c>
      <c r="B36" s="18"/>
      <c r="C36" s="18" t="s">
        <v>706</v>
      </c>
      <c r="D36" s="16"/>
      <c r="F36" s="19" t="s">
        <v>704</v>
      </c>
      <c r="G36" s="695"/>
      <c r="H36" s="812" t="s">
        <v>759</v>
      </c>
      <c r="I36" s="16"/>
      <c r="K36" s="19" t="s">
        <v>704</v>
      </c>
      <c r="L36" s="812"/>
      <c r="M36" s="812" t="s">
        <v>687</v>
      </c>
      <c r="N36" s="16"/>
      <c r="P36" s="19" t="s">
        <v>704</v>
      </c>
      <c r="Q36" s="812"/>
      <c r="R36" s="812" t="s">
        <v>1071</v>
      </c>
      <c r="S36" s="16"/>
      <c r="U36" s="19" t="s">
        <v>704</v>
      </c>
      <c r="V36" s="812"/>
      <c r="W36" s="812" t="s">
        <v>687</v>
      </c>
      <c r="X36" s="16"/>
    </row>
    <row r="37" spans="1:24" ht="14.4" thickBot="1">
      <c r="A37" s="20"/>
      <c r="B37" s="21"/>
      <c r="C37" s="21"/>
      <c r="D37" s="22"/>
      <c r="F37" s="20" t="s">
        <v>705</v>
      </c>
      <c r="G37" s="24"/>
      <c r="H37" s="21" t="s">
        <v>706</v>
      </c>
      <c r="I37" s="22"/>
      <c r="K37" s="20" t="s">
        <v>705</v>
      </c>
      <c r="L37" s="21"/>
      <c r="M37" s="21" t="s">
        <v>706</v>
      </c>
      <c r="N37" s="22"/>
      <c r="P37" s="20" t="s">
        <v>705</v>
      </c>
      <c r="Q37" s="21"/>
      <c r="R37" s="21" t="s">
        <v>706</v>
      </c>
      <c r="S37" s="22"/>
      <c r="U37" s="20" t="s">
        <v>705</v>
      </c>
      <c r="V37" s="21"/>
      <c r="W37" s="21" t="s">
        <v>706</v>
      </c>
      <c r="X37" s="22"/>
    </row>
    <row r="38" spans="1:24">
      <c r="A38" s="10"/>
      <c r="G38" s="9"/>
    </row>
  </sheetData>
  <sheetProtection selectLockedCells="1" selectUnlockedCells="1"/>
  <mergeCells count="19">
    <mergeCell ref="Z10:AC10"/>
    <mergeCell ref="AB26:AC26"/>
    <mergeCell ref="AB29:AC29"/>
    <mergeCell ref="C26:D26"/>
    <mergeCell ref="H26:I26"/>
    <mergeCell ref="M26:N26"/>
    <mergeCell ref="R26:S26"/>
    <mergeCell ref="W26:X26"/>
    <mergeCell ref="C32:D32"/>
    <mergeCell ref="H32:I32"/>
    <mergeCell ref="M32:N32"/>
    <mergeCell ref="R32:S32"/>
    <mergeCell ref="W32:X32"/>
    <mergeCell ref="A7:X8"/>
    <mergeCell ref="A10:D10"/>
    <mergeCell ref="F10:I10"/>
    <mergeCell ref="K10:N10"/>
    <mergeCell ref="P10:S10"/>
    <mergeCell ref="U10:X10"/>
  </mergeCells>
  <hyperlinks>
    <hyperlink ref="M32" r:id="rId1" xr:uid="{6F7E7BAF-77C3-4718-9400-A77AA54BDC6E}"/>
    <hyperlink ref="H32" r:id="rId2" xr:uid="{D7D0E842-0948-4E9C-8B4A-2FA7FBEC25BA}"/>
    <hyperlink ref="C32" r:id="rId3" xr:uid="{899773EC-171A-43CD-ACA2-55CBBD90C225}"/>
    <hyperlink ref="M26" r:id="rId4" xr:uid="{CB5D68E6-43D0-4CCB-90D5-1D030D16248E}"/>
    <hyperlink ref="H26" r:id="rId5" xr:uid="{130AB7EF-83A2-44F7-8A73-52C0A7D7E867}"/>
    <hyperlink ref="C26" r:id="rId6" xr:uid="{DCE8670C-40B4-4415-B198-BC95E0C47412}"/>
    <hyperlink ref="G19" r:id="rId7" xr:uid="{89F26BAA-38FA-4557-8242-6DD51B963581}"/>
    <hyperlink ref="B19" r:id="rId8" xr:uid="{75E57B18-79FE-4497-975E-C9712C57B68E}"/>
    <hyperlink ref="L19" r:id="rId9" xr:uid="{C025666D-12DA-49AC-9E18-75DAB729F800}"/>
    <hyperlink ref="M35" r:id="rId10" xr:uid="{B1516395-B236-471F-BCEB-15597DDC909B}"/>
    <hyperlink ref="R32" r:id="rId11" xr:uid="{33002F06-70D4-404A-ADB3-3E6969FCE5D6}"/>
    <hyperlink ref="R26" r:id="rId12" xr:uid="{99F1B27A-D889-424E-AF34-2BA0AE2DCE53}"/>
    <hyperlink ref="R35" r:id="rId13" xr:uid="{0894D76F-0EE7-4782-A633-48979B6DA19D}"/>
    <hyperlink ref="W32" r:id="rId14" xr:uid="{ACC09964-A3F2-49AA-A35A-B19D6353DF61}"/>
    <hyperlink ref="W26" r:id="rId15" xr:uid="{F6F91B51-0188-47D3-B062-A6436C94EB9C}"/>
    <hyperlink ref="W35" r:id="rId16" xr:uid="{20AE25E7-7B40-4748-A0CA-82C1416BF78D}"/>
    <hyperlink ref="H35" r:id="rId17" xr:uid="{B8F0BC16-57D1-4814-A676-E9C904CBA77B}"/>
    <hyperlink ref="AB29" r:id="rId18" xr:uid="{3582DCD0-A1ED-4B19-9A2E-E3ECB59F27F1}"/>
    <hyperlink ref="AB26" r:id="rId19" xr:uid="{47B93EB0-3BE0-4293-9154-11174ADAB2E7}"/>
    <hyperlink ref="AA19" r:id="rId20" xr:uid="{9BF1C3C5-045E-4512-9D63-829F5E0A9262}"/>
    <hyperlink ref="V19" r:id="rId21" xr:uid="{5B7153C4-4863-4074-9BB5-390DA9E2AA5E}"/>
    <hyperlink ref="C29" r:id="rId22" xr:uid="{2269829F-E6A3-406F-A9B4-F1120E4B2E45}"/>
    <hyperlink ref="H29" r:id="rId23" xr:uid="{DEE5A037-2725-43C2-A155-96741AA69D21}"/>
    <hyperlink ref="M29" r:id="rId24" xr:uid="{965F913B-9F42-4A2B-9548-61104CE98FCE}"/>
    <hyperlink ref="R29" r:id="rId25" xr:uid="{270D57E8-AD79-4196-BC0B-438F8DB67773}"/>
    <hyperlink ref="W29" r:id="rId26" xr:uid="{B46D2099-4237-474E-A929-EBDA14A91A4D}"/>
    <hyperlink ref="C34" r:id="rId27" display="exports@wsilogistics.com.au" xr:uid="{57F63D20-CE2E-442A-8F51-7F10F4B8FCAB}"/>
    <hyperlink ref="Q19" r:id="rId28" xr:uid="{ED78097A-D66B-4841-AB49-4D99D1B4A246}"/>
  </hyperlinks>
  <pageMargins left="0.7" right="0.7" top="0.75" bottom="0.75" header="0.3" footer="0.3"/>
  <pageSetup paperSize="9" orientation="portrait" horizontalDpi="0" verticalDpi="0" r:id="rId29"/>
  <drawing r:id="rId3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73"/>
  <sheetViews>
    <sheetView showGridLines="0" workbookViewId="0">
      <selection activeCell="A45" sqref="A45"/>
    </sheetView>
  </sheetViews>
  <sheetFormatPr defaultRowHeight="13.2"/>
  <cols>
    <col min="1" max="1" width="13.6640625" style="25" customWidth="1"/>
    <col min="2" max="2" width="13.6640625" customWidth="1"/>
  </cols>
  <sheetData>
    <row r="1" spans="1:1" ht="13.8">
      <c r="A1" s="26" t="s">
        <v>775</v>
      </c>
    </row>
    <row r="2" spans="1:1" ht="13.8">
      <c r="A2" s="27" t="s">
        <v>776</v>
      </c>
    </row>
    <row r="3" spans="1:1" ht="13.8">
      <c r="A3" s="27" t="s">
        <v>777</v>
      </c>
    </row>
    <row r="4" spans="1:1" ht="13.8">
      <c r="A4" s="27" t="s">
        <v>778</v>
      </c>
    </row>
    <row r="5" spans="1:1" ht="13.8">
      <c r="A5" s="27" t="s">
        <v>779</v>
      </c>
    </row>
    <row r="6" spans="1:1" ht="13.8">
      <c r="A6" s="27" t="s">
        <v>780</v>
      </c>
    </row>
    <row r="7" spans="1:1" ht="13.8">
      <c r="A7" s="27" t="s">
        <v>781</v>
      </c>
    </row>
    <row r="8" spans="1:1" ht="13.8">
      <c r="A8" s="26" t="s">
        <v>782</v>
      </c>
    </row>
    <row r="9" spans="1:1" ht="13.8">
      <c r="A9" s="26" t="s">
        <v>783</v>
      </c>
    </row>
    <row r="10" spans="1:1" ht="13.8">
      <c r="A10" s="26" t="s">
        <v>784</v>
      </c>
    </row>
    <row r="11" spans="1:1" ht="13.8">
      <c r="A11" s="26" t="s">
        <v>785</v>
      </c>
    </row>
    <row r="12" spans="1:1" ht="13.95" customHeight="1">
      <c r="A12" s="27" t="s">
        <v>786</v>
      </c>
    </row>
    <row r="13" spans="1:1" ht="13.95" customHeight="1">
      <c r="A13" s="27" t="s">
        <v>787</v>
      </c>
    </row>
    <row r="14" spans="1:1" ht="13.95" customHeight="1">
      <c r="A14" s="26" t="s">
        <v>788</v>
      </c>
    </row>
    <row r="15" spans="1:1" ht="13.95" customHeight="1">
      <c r="A15" s="26" t="s">
        <v>789</v>
      </c>
    </row>
    <row r="16" spans="1:1" ht="13.95" customHeight="1">
      <c r="A16" s="26" t="s">
        <v>790</v>
      </c>
    </row>
    <row r="17" spans="1:1" ht="13.95" customHeight="1">
      <c r="A17" s="26" t="s">
        <v>791</v>
      </c>
    </row>
    <row r="18" spans="1:1" ht="13.95" customHeight="1">
      <c r="A18" s="26" t="s">
        <v>792</v>
      </c>
    </row>
    <row r="19" spans="1:1" ht="13.95" customHeight="1">
      <c r="A19" s="26" t="s">
        <v>793</v>
      </c>
    </row>
    <row r="20" spans="1:1" ht="13.95" customHeight="1">
      <c r="A20" s="26" t="s">
        <v>794</v>
      </c>
    </row>
    <row r="21" spans="1:1" ht="13.95" customHeight="1">
      <c r="A21" s="27" t="s">
        <v>795</v>
      </c>
    </row>
    <row r="22" spans="1:1" ht="13.95" customHeight="1">
      <c r="A22" s="26" t="s">
        <v>796</v>
      </c>
    </row>
    <row r="23" spans="1:1" ht="13.95" customHeight="1">
      <c r="A23" s="26" t="s">
        <v>797</v>
      </c>
    </row>
    <row r="24" spans="1:1" ht="13.95" customHeight="1">
      <c r="A24" s="26" t="s">
        <v>798</v>
      </c>
    </row>
    <row r="25" spans="1:1" ht="13.95" customHeight="1">
      <c r="A25" s="26" t="s">
        <v>799</v>
      </c>
    </row>
    <row r="26" spans="1:1" ht="13.95" customHeight="1">
      <c r="A26" s="26" t="s">
        <v>800</v>
      </c>
    </row>
    <row r="27" spans="1:1" ht="13.95" customHeight="1">
      <c r="A27" s="26" t="s">
        <v>801</v>
      </c>
    </row>
    <row r="28" spans="1:1" ht="13.95" customHeight="1">
      <c r="A28" s="26" t="s">
        <v>802</v>
      </c>
    </row>
    <row r="29" spans="1:1" ht="13.95" customHeight="1">
      <c r="A29" s="26" t="s">
        <v>803</v>
      </c>
    </row>
    <row r="30" spans="1:1" ht="13.95" customHeight="1">
      <c r="A30" s="26" t="s">
        <v>804</v>
      </c>
    </row>
    <row r="31" spans="1:1" ht="13.95" customHeight="1">
      <c r="A31" s="26" t="s">
        <v>805</v>
      </c>
    </row>
    <row r="32" spans="1:1" ht="13.95" customHeight="1">
      <c r="A32" s="26" t="s">
        <v>806</v>
      </c>
    </row>
    <row r="33" spans="1:1" ht="13.95" customHeight="1">
      <c r="A33" s="26" t="s">
        <v>807</v>
      </c>
    </row>
    <row r="34" spans="1:1" ht="13.95" customHeight="1">
      <c r="A34" s="26" t="s">
        <v>808</v>
      </c>
    </row>
    <row r="35" spans="1:1" ht="13.95" customHeight="1">
      <c r="A35" s="28" t="s">
        <v>809</v>
      </c>
    </row>
    <row r="36" spans="1:1" ht="13.95" customHeight="1">
      <c r="A36" s="28" t="s">
        <v>810</v>
      </c>
    </row>
    <row r="37" spans="1:1" ht="13.95" customHeight="1">
      <c r="A37" s="28" t="s">
        <v>811</v>
      </c>
    </row>
    <row r="38" spans="1:1" ht="13.95" customHeight="1">
      <c r="A38" s="28" t="s">
        <v>812</v>
      </c>
    </row>
    <row r="39" spans="1:1" ht="13.95" customHeight="1">
      <c r="A39" s="26" t="s">
        <v>813</v>
      </c>
    </row>
    <row r="40" spans="1:1" ht="13.95" customHeight="1">
      <c r="A40" s="26" t="s">
        <v>814</v>
      </c>
    </row>
    <row r="41" spans="1:1" ht="13.95" customHeight="1">
      <c r="A41" s="26" t="s">
        <v>815</v>
      </c>
    </row>
    <row r="42" spans="1:1" ht="13.95" customHeight="1">
      <c r="A42" s="26" t="s">
        <v>816</v>
      </c>
    </row>
    <row r="43" spans="1:1" ht="13.95" customHeight="1">
      <c r="A43" s="26" t="s">
        <v>817</v>
      </c>
    </row>
    <row r="44" spans="1:1" ht="13.95" customHeight="1">
      <c r="A44" s="26" t="s">
        <v>818</v>
      </c>
    </row>
    <row r="45" spans="1:1" ht="13.8">
      <c r="A45" s="26" t="s">
        <v>819</v>
      </c>
    </row>
    <row r="46" spans="1:1" ht="13.95" customHeight="1">
      <c r="A46" s="26" t="s">
        <v>820</v>
      </c>
    </row>
    <row r="47" spans="1:1" ht="13.95" customHeight="1">
      <c r="A47" s="26" t="s">
        <v>821</v>
      </c>
    </row>
    <row r="48" spans="1:1" ht="13.95" customHeight="1">
      <c r="A48" s="26" t="s">
        <v>822</v>
      </c>
    </row>
    <row r="49" spans="1:1" ht="13.95" customHeight="1">
      <c r="A49" s="26" t="s">
        <v>823</v>
      </c>
    </row>
    <row r="50" spans="1:1" ht="13.95" customHeight="1">
      <c r="A50" s="26" t="s">
        <v>824</v>
      </c>
    </row>
    <row r="51" spans="1:1" ht="13.95" customHeight="1">
      <c r="A51" s="26" t="s">
        <v>825</v>
      </c>
    </row>
    <row r="52" spans="1:1" ht="13.95" customHeight="1">
      <c r="A52" s="26" t="s">
        <v>826</v>
      </c>
    </row>
    <row r="53" spans="1:1" ht="13.95" customHeight="1">
      <c r="A53" s="26" t="s">
        <v>827</v>
      </c>
    </row>
    <row r="54" spans="1:1" ht="13.95" customHeight="1">
      <c r="A54" s="26" t="s">
        <v>828</v>
      </c>
    </row>
    <row r="55" spans="1:1" ht="13.95" customHeight="1">
      <c r="A55" s="26" t="s">
        <v>829</v>
      </c>
    </row>
    <row r="56" spans="1:1" ht="13.95" customHeight="1">
      <c r="A56" s="26" t="s">
        <v>830</v>
      </c>
    </row>
    <row r="57" spans="1:1" ht="13.95" customHeight="1">
      <c r="A57" s="26" t="s">
        <v>831</v>
      </c>
    </row>
    <row r="58" spans="1:1" ht="13.95" customHeight="1">
      <c r="A58" s="26" t="s">
        <v>832</v>
      </c>
    </row>
    <row r="59" spans="1:1" ht="13.95" customHeight="1">
      <c r="A59" s="26" t="s">
        <v>833</v>
      </c>
    </row>
    <row r="60" spans="1:1" ht="13.95" customHeight="1">
      <c r="A60" s="26" t="s">
        <v>834</v>
      </c>
    </row>
    <row r="61" spans="1:1" ht="13.95" customHeight="1">
      <c r="A61" s="26" t="s">
        <v>835</v>
      </c>
    </row>
    <row r="62" spans="1:1" ht="13.95" customHeight="1">
      <c r="A62" s="26" t="s">
        <v>836</v>
      </c>
    </row>
    <row r="63" spans="1:1" ht="13.95" customHeight="1">
      <c r="A63" s="26" t="s">
        <v>837</v>
      </c>
    </row>
    <row r="64" spans="1:1" ht="13.8">
      <c r="A64" s="26" t="s">
        <v>838</v>
      </c>
    </row>
    <row r="65" spans="1:1" ht="13.95" customHeight="1">
      <c r="A65" s="26" t="s">
        <v>839</v>
      </c>
    </row>
    <row r="66" spans="1:1" ht="13.95" customHeight="1">
      <c r="A66" s="26" t="s">
        <v>840</v>
      </c>
    </row>
    <row r="67" spans="1:1" ht="13.8">
      <c r="A67" s="26" t="s">
        <v>841</v>
      </c>
    </row>
    <row r="68" spans="1:1" ht="13.95" customHeight="1">
      <c r="A68" s="26" t="s">
        <v>842</v>
      </c>
    </row>
    <row r="69" spans="1:1" ht="13.95" customHeight="1">
      <c r="A69" s="26" t="s">
        <v>843</v>
      </c>
    </row>
    <row r="70" spans="1:1" ht="13.95" customHeight="1">
      <c r="A70" s="26" t="s">
        <v>844</v>
      </c>
    </row>
    <row r="71" spans="1:1" ht="13.95" customHeight="1">
      <c r="A71" s="26" t="s">
        <v>845</v>
      </c>
    </row>
    <row r="72" spans="1:1" ht="13.8">
      <c r="A72" s="26" t="s">
        <v>846</v>
      </c>
    </row>
    <row r="73" spans="1:1" ht="13.95" customHeight="1">
      <c r="A73" s="26" t="s">
        <v>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EA61-F1A4-47F4-857A-5443B9CAB9FD}">
  <sheetPr codeName="Sheet9">
    <tabColor rgb="FFFF0000"/>
    <pageSetUpPr fitToPage="1"/>
  </sheetPr>
  <dimension ref="A1:AE526"/>
  <sheetViews>
    <sheetView showGridLines="0" tabSelected="1" zoomScale="80" zoomScaleNormal="80" workbookViewId="0">
      <pane xSplit="4" ySplit="4" topLeftCell="E402" activePane="bottomRight" state="frozen"/>
      <selection activeCell="N32" activeCellId="1" sqref="G23 N32"/>
      <selection pane="topRight" activeCell="N32" activeCellId="1" sqref="G23 N32"/>
      <selection pane="bottomLeft" activeCell="N32" activeCellId="1" sqref="G23 N32"/>
      <selection pane="bottomRight" activeCell="T405" sqref="T405"/>
    </sheetView>
  </sheetViews>
  <sheetFormatPr defaultColWidth="9.109375" defaultRowHeight="30" customHeight="1"/>
  <cols>
    <col min="1" max="1" width="2" style="696" customWidth="1"/>
    <col min="2" max="2" width="23.6640625" style="696" customWidth="1"/>
    <col min="3" max="3" width="23.44140625" style="696" customWidth="1"/>
    <col min="4" max="4" width="8.6640625" style="696" customWidth="1"/>
    <col min="5" max="5" width="11" style="760" customWidth="1"/>
    <col min="6" max="6" width="12.33203125" style="760" customWidth="1"/>
    <col min="7" max="7" width="11.5546875" style="760" customWidth="1"/>
    <col min="8" max="8" width="11.33203125" style="696" customWidth="1"/>
    <col min="9" max="9" width="10.109375" style="697" customWidth="1"/>
    <col min="10" max="10" width="14.109375" style="760" customWidth="1"/>
    <col min="11" max="11" width="12.5546875" style="760" customWidth="1"/>
    <col min="12" max="12" width="13.109375" style="760" customWidth="1"/>
    <col min="13" max="13" width="10.6640625" style="696" customWidth="1"/>
    <col min="14" max="14" width="10.33203125" style="697" customWidth="1"/>
    <col min="15" max="15" width="14.5546875" style="760" customWidth="1"/>
    <col min="16" max="16" width="11.6640625" style="760" customWidth="1"/>
    <col min="17" max="17" width="13.88671875" style="760" customWidth="1"/>
    <col min="18" max="18" width="13.33203125" style="696" customWidth="1"/>
    <col min="19" max="19" width="8.5546875" style="697" customWidth="1"/>
    <col min="20" max="20" width="13.5546875" style="767" customWidth="1"/>
    <col min="21" max="21" width="12.6640625" style="767" customWidth="1"/>
    <col min="22" max="22" width="15.44140625" style="767" customWidth="1"/>
    <col min="23" max="23" width="14.44140625" style="696" customWidth="1"/>
    <col min="24" max="24" width="9.5546875" style="697" customWidth="1"/>
    <col min="25" max="27" width="12.109375" style="760" customWidth="1"/>
    <col min="28" max="28" width="12.109375" style="696" customWidth="1"/>
    <col min="29" max="29" width="12.109375" style="698" customWidth="1"/>
    <col min="30" max="30" width="43.33203125" style="696" customWidth="1"/>
    <col min="31" max="31" width="49" style="696" customWidth="1"/>
    <col min="32" max="16384" width="9.109375" style="696"/>
  </cols>
  <sheetData>
    <row r="1" spans="1:31" ht="15.6" customHeight="1">
      <c r="B1" s="718"/>
      <c r="C1" s="719"/>
      <c r="D1" s="719"/>
      <c r="E1" s="759"/>
      <c r="F1" s="759"/>
      <c r="G1" s="759"/>
      <c r="H1" s="719"/>
      <c r="I1" s="740"/>
      <c r="J1" s="759"/>
      <c r="K1" s="759"/>
      <c r="L1" s="759"/>
      <c r="M1" s="719"/>
      <c r="N1" s="740"/>
      <c r="O1" s="759"/>
      <c r="P1" s="759"/>
      <c r="Q1" s="759"/>
      <c r="R1" s="719"/>
      <c r="S1" s="740"/>
      <c r="T1" s="765"/>
      <c r="U1" s="765"/>
      <c r="V1" s="765"/>
      <c r="W1" s="719"/>
      <c r="X1" s="740"/>
      <c r="Y1" s="759"/>
      <c r="Z1" s="759"/>
      <c r="AA1" s="759"/>
      <c r="AB1" s="719"/>
      <c r="AC1" s="741"/>
      <c r="AD1" s="719"/>
      <c r="AE1" s="742"/>
    </row>
    <row r="2" spans="1:31" ht="109.5" customHeight="1" thickBot="1">
      <c r="B2" s="743"/>
      <c r="T2" s="760"/>
      <c r="U2" s="760"/>
      <c r="V2" s="760"/>
    </row>
    <row r="3" spans="1:31" s="758" customFormat="1" ht="58.2" customHeight="1">
      <c r="A3" s="754"/>
      <c r="B3" s="755" t="s">
        <v>1086</v>
      </c>
      <c r="C3" s="756" t="s">
        <v>2577</v>
      </c>
      <c r="D3" s="757"/>
      <c r="E3" s="864" t="s">
        <v>616</v>
      </c>
      <c r="F3" s="865"/>
      <c r="G3" s="865"/>
      <c r="H3" s="865"/>
      <c r="I3" s="866"/>
      <c r="J3" s="864" t="s">
        <v>617</v>
      </c>
      <c r="K3" s="865"/>
      <c r="L3" s="865"/>
      <c r="M3" s="865"/>
      <c r="N3" s="866"/>
      <c r="O3" s="864" t="s">
        <v>615</v>
      </c>
      <c r="P3" s="865"/>
      <c r="Q3" s="865"/>
      <c r="R3" s="865"/>
      <c r="S3" s="866"/>
      <c r="T3" s="864" t="s">
        <v>1042</v>
      </c>
      <c r="U3" s="865"/>
      <c r="V3" s="865"/>
      <c r="W3" s="865"/>
      <c r="X3" s="866"/>
      <c r="Y3" s="864" t="s">
        <v>861</v>
      </c>
      <c r="Z3" s="865"/>
      <c r="AA3" s="865"/>
      <c r="AB3" s="865"/>
      <c r="AC3" s="866"/>
      <c r="AD3" s="757"/>
      <c r="AE3" s="754"/>
    </row>
    <row r="4" spans="1:31" s="710" customFormat="1" ht="32.4" customHeight="1">
      <c r="A4" s="750"/>
      <c r="B4" s="751" t="s">
        <v>74</v>
      </c>
      <c r="C4" s="751" t="s">
        <v>75</v>
      </c>
      <c r="D4" s="751" t="s">
        <v>612</v>
      </c>
      <c r="E4" s="761" t="s">
        <v>618</v>
      </c>
      <c r="F4" s="761" t="s">
        <v>619</v>
      </c>
      <c r="G4" s="761" t="s">
        <v>620</v>
      </c>
      <c r="H4" s="751" t="s">
        <v>76</v>
      </c>
      <c r="I4" s="752" t="s">
        <v>611</v>
      </c>
      <c r="J4" s="761" t="s">
        <v>618</v>
      </c>
      <c r="K4" s="761" t="s">
        <v>619</v>
      </c>
      <c r="L4" s="761" t="s">
        <v>620</v>
      </c>
      <c r="M4" s="751" t="s">
        <v>76</v>
      </c>
      <c r="N4" s="752" t="s">
        <v>611</v>
      </c>
      <c r="O4" s="761" t="s">
        <v>618</v>
      </c>
      <c r="P4" s="761" t="s">
        <v>619</v>
      </c>
      <c r="Q4" s="761" t="s">
        <v>620</v>
      </c>
      <c r="R4" s="751" t="s">
        <v>76</v>
      </c>
      <c r="S4" s="752" t="s">
        <v>611</v>
      </c>
      <c r="T4" s="761" t="s">
        <v>618</v>
      </c>
      <c r="U4" s="761" t="s">
        <v>619</v>
      </c>
      <c r="V4" s="761" t="s">
        <v>620</v>
      </c>
      <c r="W4" s="751" t="s">
        <v>76</v>
      </c>
      <c r="X4" s="752" t="s">
        <v>611</v>
      </c>
      <c r="Y4" s="761" t="s">
        <v>618</v>
      </c>
      <c r="Z4" s="761" t="s">
        <v>619</v>
      </c>
      <c r="AA4" s="761" t="s">
        <v>620</v>
      </c>
      <c r="AB4" s="751" t="s">
        <v>76</v>
      </c>
      <c r="AC4" s="753" t="s">
        <v>611</v>
      </c>
      <c r="AD4" s="751" t="s">
        <v>626</v>
      </c>
      <c r="AE4" s="751" t="s">
        <v>712</v>
      </c>
    </row>
    <row r="5" spans="1:31" s="709" customFormat="1" ht="30" customHeight="1">
      <c r="A5" s="36"/>
      <c r="B5" s="484" t="s">
        <v>1009</v>
      </c>
      <c r="C5" s="720" t="s">
        <v>1010</v>
      </c>
      <c r="D5" s="720" t="s">
        <v>605</v>
      </c>
      <c r="E5" s="762">
        <v>380</v>
      </c>
      <c r="F5" s="762">
        <v>380</v>
      </c>
      <c r="G5" s="762">
        <v>380</v>
      </c>
      <c r="H5" s="721" t="s">
        <v>667</v>
      </c>
      <c r="I5" s="722" t="s">
        <v>690</v>
      </c>
      <c r="J5" s="762">
        <v>380</v>
      </c>
      <c r="K5" s="762">
        <v>380</v>
      </c>
      <c r="L5" s="762">
        <v>380</v>
      </c>
      <c r="M5" s="721" t="s">
        <v>667</v>
      </c>
      <c r="N5" s="722" t="s">
        <v>690</v>
      </c>
      <c r="O5" s="762">
        <v>380</v>
      </c>
      <c r="P5" s="762">
        <v>380</v>
      </c>
      <c r="Q5" s="762">
        <v>380</v>
      </c>
      <c r="R5" s="724" t="s">
        <v>667</v>
      </c>
      <c r="S5" s="722" t="s">
        <v>690</v>
      </c>
      <c r="T5" s="762" t="s">
        <v>690</v>
      </c>
      <c r="U5" s="762" t="s">
        <v>690</v>
      </c>
      <c r="V5" s="762" t="s">
        <v>690</v>
      </c>
      <c r="W5" s="721" t="s">
        <v>690</v>
      </c>
      <c r="X5" s="722" t="s">
        <v>690</v>
      </c>
      <c r="Y5" s="762" t="s">
        <v>690</v>
      </c>
      <c r="Z5" s="762" t="s">
        <v>690</v>
      </c>
      <c r="AA5" s="762" t="s">
        <v>690</v>
      </c>
      <c r="AB5" s="721" t="s">
        <v>690</v>
      </c>
      <c r="AC5" s="722" t="s">
        <v>690</v>
      </c>
      <c r="AD5" s="721" t="s">
        <v>927</v>
      </c>
      <c r="AE5" s="721" t="str">
        <f>VLOOKUP(C:C,'Conditions and freight surcharg'!B:E,3,FALSE)</f>
        <v>Low-Sulphur SC and GRI</v>
      </c>
    </row>
    <row r="6" spans="1:31" s="709" customFormat="1" ht="27.6" customHeight="1">
      <c r="A6" s="36"/>
      <c r="B6" s="484" t="s">
        <v>2258</v>
      </c>
      <c r="C6" s="720" t="s">
        <v>677</v>
      </c>
      <c r="D6" s="720" t="s">
        <v>713</v>
      </c>
      <c r="E6" s="762">
        <v>577.5</v>
      </c>
      <c r="F6" s="762">
        <v>577.5</v>
      </c>
      <c r="G6" s="762">
        <v>577.5</v>
      </c>
      <c r="H6" s="721" t="s">
        <v>628</v>
      </c>
      <c r="I6" s="722">
        <v>83</v>
      </c>
      <c r="J6" s="762">
        <v>577.5</v>
      </c>
      <c r="K6" s="762">
        <v>577.5</v>
      </c>
      <c r="L6" s="762">
        <v>577.5</v>
      </c>
      <c r="M6" s="721" t="s">
        <v>628</v>
      </c>
      <c r="N6" s="722">
        <v>82</v>
      </c>
      <c r="O6" s="762">
        <v>577.5</v>
      </c>
      <c r="P6" s="762">
        <v>577.5</v>
      </c>
      <c r="Q6" s="762">
        <v>577.5</v>
      </c>
      <c r="R6" s="724" t="s">
        <v>628</v>
      </c>
      <c r="S6" s="722">
        <v>80</v>
      </c>
      <c r="T6" s="762" t="s">
        <v>690</v>
      </c>
      <c r="U6" s="762" t="s">
        <v>690</v>
      </c>
      <c r="V6" s="762" t="s">
        <v>690</v>
      </c>
      <c r="W6" s="721" t="s">
        <v>690</v>
      </c>
      <c r="X6" s="722" t="s">
        <v>690</v>
      </c>
      <c r="Y6" s="762">
        <v>587.5</v>
      </c>
      <c r="Z6" s="762">
        <v>587.5</v>
      </c>
      <c r="AA6" s="762">
        <v>587.5</v>
      </c>
      <c r="AB6" s="721" t="s">
        <v>690</v>
      </c>
      <c r="AC6" s="722" t="s">
        <v>690</v>
      </c>
      <c r="AD6" s="721" t="str">
        <f>VLOOKUP(B:B,'Conditions and freight surcharg'!A:D,3,FALSE)</f>
        <v>Refer to Terms and Surcharges</v>
      </c>
      <c r="AE6" s="721" t="str">
        <f>VLOOKUP(C:C,'Conditions and freight surcharg'!B:E,3,FALSE)</f>
        <v>Low-Sulphur SC and GRI</v>
      </c>
    </row>
    <row r="7" spans="1:31" s="709" customFormat="1" ht="30" customHeight="1">
      <c r="A7" s="36"/>
      <c r="B7" s="486" t="s">
        <v>624</v>
      </c>
      <c r="C7" s="726" t="s">
        <v>183</v>
      </c>
      <c r="D7" s="720" t="s">
        <v>713</v>
      </c>
      <c r="E7" s="762">
        <v>217.5</v>
      </c>
      <c r="F7" s="762">
        <v>217.5</v>
      </c>
      <c r="G7" s="762">
        <v>217.5</v>
      </c>
      <c r="H7" s="721" t="s">
        <v>627</v>
      </c>
      <c r="I7" s="722">
        <v>53</v>
      </c>
      <c r="J7" s="762">
        <v>217.5</v>
      </c>
      <c r="K7" s="762">
        <v>217.5</v>
      </c>
      <c r="L7" s="762">
        <v>217.5</v>
      </c>
      <c r="M7" s="721" t="s">
        <v>627</v>
      </c>
      <c r="N7" s="722">
        <v>52</v>
      </c>
      <c r="O7" s="762">
        <v>217.5</v>
      </c>
      <c r="P7" s="762">
        <v>217.5</v>
      </c>
      <c r="Q7" s="762">
        <v>217.5</v>
      </c>
      <c r="R7" s="724" t="s">
        <v>627</v>
      </c>
      <c r="S7" s="722">
        <v>50</v>
      </c>
      <c r="T7" s="762">
        <v>227.5</v>
      </c>
      <c r="U7" s="762">
        <v>227.5</v>
      </c>
      <c r="V7" s="762">
        <v>227.5</v>
      </c>
      <c r="W7" s="721" t="s">
        <v>627</v>
      </c>
      <c r="X7" s="722">
        <v>49</v>
      </c>
      <c r="Y7" s="762">
        <v>227.5</v>
      </c>
      <c r="Z7" s="762">
        <v>227.5</v>
      </c>
      <c r="AA7" s="762">
        <v>227.5</v>
      </c>
      <c r="AB7" s="721" t="s">
        <v>627</v>
      </c>
      <c r="AC7" s="722">
        <v>46</v>
      </c>
      <c r="AD7" s="721" t="str">
        <f>VLOOKUP(B:B,'Conditions and freight surcharg'!A:D,3,FALSE)</f>
        <v>Refer to Terms and Surcharges</v>
      </c>
      <c r="AE7" s="721" t="str">
        <f>VLOOKUP(C:C,'Conditions and freight surcharg'!B:E,3,FALSE)</f>
        <v>Low-Sulphur SC and GRI</v>
      </c>
    </row>
    <row r="8" spans="1:31" s="709" customFormat="1" ht="30" customHeight="1">
      <c r="A8" s="36"/>
      <c r="B8" s="486" t="s">
        <v>267</v>
      </c>
      <c r="C8" s="726" t="s">
        <v>268</v>
      </c>
      <c r="D8" s="720" t="s">
        <v>713</v>
      </c>
      <c r="E8" s="762">
        <v>367.5</v>
      </c>
      <c r="F8" s="762">
        <v>367.5</v>
      </c>
      <c r="G8" s="762">
        <v>367.5</v>
      </c>
      <c r="H8" s="721" t="s">
        <v>627</v>
      </c>
      <c r="I8" s="722" t="s">
        <v>690</v>
      </c>
      <c r="J8" s="762">
        <v>367.5</v>
      </c>
      <c r="K8" s="762">
        <v>367.5</v>
      </c>
      <c r="L8" s="762">
        <v>367.5</v>
      </c>
      <c r="M8" s="721" t="s">
        <v>627</v>
      </c>
      <c r="N8" s="722" t="s">
        <v>690</v>
      </c>
      <c r="O8" s="762">
        <v>367.5</v>
      </c>
      <c r="P8" s="762">
        <v>367.5</v>
      </c>
      <c r="Q8" s="762">
        <v>367.5</v>
      </c>
      <c r="R8" s="724" t="s">
        <v>627</v>
      </c>
      <c r="S8" s="722" t="s">
        <v>690</v>
      </c>
      <c r="T8" s="762">
        <v>377.5</v>
      </c>
      <c r="U8" s="762">
        <v>377.5</v>
      </c>
      <c r="V8" s="762">
        <v>377.5</v>
      </c>
      <c r="W8" s="721" t="s">
        <v>627</v>
      </c>
      <c r="X8" s="722" t="s">
        <v>690</v>
      </c>
      <c r="Y8" s="762">
        <v>377.5</v>
      </c>
      <c r="Z8" s="762">
        <v>377.5</v>
      </c>
      <c r="AA8" s="762">
        <v>377.5</v>
      </c>
      <c r="AB8" s="721" t="s">
        <v>627</v>
      </c>
      <c r="AC8" s="722" t="s">
        <v>690</v>
      </c>
      <c r="AD8" s="721" t="str">
        <f>VLOOKUP(B:B,'Conditions and freight surcharg'!A:D,3,FALSE)</f>
        <v>Refer to Terms and Surcharges</v>
      </c>
      <c r="AE8" s="721" t="str">
        <f>VLOOKUP(C:C,'Conditions and freight surcharg'!B:E,3,FALSE)</f>
        <v xml:space="preserve">ENS, Low-Sulphur SC and GRI </v>
      </c>
    </row>
    <row r="9" spans="1:31" s="709" customFormat="1" ht="30" customHeight="1">
      <c r="A9" s="36"/>
      <c r="B9" s="734" t="s">
        <v>339</v>
      </c>
      <c r="C9" s="735" t="s">
        <v>268</v>
      </c>
      <c r="D9" s="720" t="s">
        <v>713</v>
      </c>
      <c r="E9" s="762">
        <v>352.5</v>
      </c>
      <c r="F9" s="762">
        <v>352.5</v>
      </c>
      <c r="G9" s="762">
        <v>352.5</v>
      </c>
      <c r="H9" s="721" t="s">
        <v>627</v>
      </c>
      <c r="I9" s="728" t="s">
        <v>690</v>
      </c>
      <c r="J9" s="762">
        <v>352.5</v>
      </c>
      <c r="K9" s="762">
        <v>352.5</v>
      </c>
      <c r="L9" s="762">
        <v>352.5</v>
      </c>
      <c r="M9" s="721" t="s">
        <v>627</v>
      </c>
      <c r="N9" s="728" t="s">
        <v>690</v>
      </c>
      <c r="O9" s="762">
        <v>352.5</v>
      </c>
      <c r="P9" s="762">
        <v>352.5</v>
      </c>
      <c r="Q9" s="762">
        <v>352.5</v>
      </c>
      <c r="R9" s="725" t="s">
        <v>627</v>
      </c>
      <c r="S9" s="728" t="s">
        <v>690</v>
      </c>
      <c r="T9" s="762">
        <v>362.5</v>
      </c>
      <c r="U9" s="762">
        <v>362.5</v>
      </c>
      <c r="V9" s="762">
        <v>362.5</v>
      </c>
      <c r="W9" s="721" t="s">
        <v>627</v>
      </c>
      <c r="X9" s="728" t="s">
        <v>690</v>
      </c>
      <c r="Y9" s="762">
        <v>362.5</v>
      </c>
      <c r="Z9" s="762">
        <v>362.5</v>
      </c>
      <c r="AA9" s="762">
        <v>362.5</v>
      </c>
      <c r="AB9" s="721" t="s">
        <v>627</v>
      </c>
      <c r="AC9" s="722" t="s">
        <v>690</v>
      </c>
      <c r="AD9" s="721" t="str">
        <f>VLOOKUP(B:B,'Conditions and freight surcharg'!A:D,3,FALSE)</f>
        <v>Refer to Terms and Surcharges</v>
      </c>
      <c r="AE9" s="721" t="str">
        <f>VLOOKUP(C:C,'Conditions and freight surcharg'!B:E,3,FALSE)</f>
        <v xml:space="preserve">ENS, Low-Sulphur SC and GRI </v>
      </c>
    </row>
    <row r="10" spans="1:31" s="709" customFormat="1" ht="30" customHeight="1">
      <c r="A10" s="36"/>
      <c r="B10" s="734" t="s">
        <v>453</v>
      </c>
      <c r="C10" s="735" t="s">
        <v>268</v>
      </c>
      <c r="D10" s="720" t="s">
        <v>713</v>
      </c>
      <c r="E10" s="762">
        <v>352.5</v>
      </c>
      <c r="F10" s="762">
        <v>352.5</v>
      </c>
      <c r="G10" s="762">
        <v>352.5</v>
      </c>
      <c r="H10" s="721" t="s">
        <v>627</v>
      </c>
      <c r="I10" s="722" t="s">
        <v>690</v>
      </c>
      <c r="J10" s="762">
        <v>352.5</v>
      </c>
      <c r="K10" s="762">
        <v>352.5</v>
      </c>
      <c r="L10" s="762">
        <v>352.5</v>
      </c>
      <c r="M10" s="721" t="s">
        <v>627</v>
      </c>
      <c r="N10" s="722" t="s">
        <v>690</v>
      </c>
      <c r="O10" s="762">
        <v>352.5</v>
      </c>
      <c r="P10" s="762">
        <v>352.5</v>
      </c>
      <c r="Q10" s="762">
        <v>352.5</v>
      </c>
      <c r="R10" s="721" t="s">
        <v>627</v>
      </c>
      <c r="S10" s="722" t="s">
        <v>690</v>
      </c>
      <c r="T10" s="762">
        <v>362.5</v>
      </c>
      <c r="U10" s="762">
        <v>362.5</v>
      </c>
      <c r="V10" s="762">
        <v>362.5</v>
      </c>
      <c r="W10" s="721" t="s">
        <v>627</v>
      </c>
      <c r="X10" s="722" t="s">
        <v>690</v>
      </c>
      <c r="Y10" s="762">
        <v>362.5</v>
      </c>
      <c r="Z10" s="762">
        <v>362.5</v>
      </c>
      <c r="AA10" s="762">
        <v>362.5</v>
      </c>
      <c r="AB10" s="721" t="s">
        <v>627</v>
      </c>
      <c r="AC10" s="722" t="s">
        <v>690</v>
      </c>
      <c r="AD10" s="721" t="str">
        <f>VLOOKUP(B:B,'Conditions and freight surcharg'!A:D,3,FALSE)</f>
        <v>Refer to Terms and Surcharges</v>
      </c>
      <c r="AE10" s="721" t="str">
        <f>VLOOKUP(C:C,'Conditions and freight surcharg'!B:E,3,FALSE)</f>
        <v xml:space="preserve">ENS, Low-Sulphur SC and GRI </v>
      </c>
    </row>
    <row r="11" spans="1:31" s="709" customFormat="1" ht="30" customHeight="1">
      <c r="A11" s="36"/>
      <c r="B11" s="484" t="s">
        <v>48</v>
      </c>
      <c r="C11" s="720" t="s">
        <v>268</v>
      </c>
      <c r="D11" s="720" t="s">
        <v>713</v>
      </c>
      <c r="E11" s="762">
        <v>341.5</v>
      </c>
      <c r="F11" s="762">
        <v>341.5</v>
      </c>
      <c r="G11" s="762">
        <v>341.5</v>
      </c>
      <c r="H11" s="721" t="s">
        <v>627</v>
      </c>
      <c r="I11" s="722" t="s">
        <v>690</v>
      </c>
      <c r="J11" s="762">
        <v>341.5</v>
      </c>
      <c r="K11" s="762">
        <v>341.5</v>
      </c>
      <c r="L11" s="762">
        <v>341.5</v>
      </c>
      <c r="M11" s="721" t="s">
        <v>627</v>
      </c>
      <c r="N11" s="722" t="s">
        <v>690</v>
      </c>
      <c r="O11" s="762">
        <v>341.5</v>
      </c>
      <c r="P11" s="762">
        <v>341.5</v>
      </c>
      <c r="Q11" s="762">
        <v>341.5</v>
      </c>
      <c r="R11" s="721" t="s">
        <v>627</v>
      </c>
      <c r="S11" s="722" t="s">
        <v>690</v>
      </c>
      <c r="T11" s="762">
        <v>351.5</v>
      </c>
      <c r="U11" s="762">
        <v>351.5</v>
      </c>
      <c r="V11" s="762">
        <v>351.5</v>
      </c>
      <c r="W11" s="721" t="s">
        <v>627</v>
      </c>
      <c r="X11" s="722" t="s">
        <v>690</v>
      </c>
      <c r="Y11" s="762">
        <v>351.5</v>
      </c>
      <c r="Z11" s="762">
        <v>351.5</v>
      </c>
      <c r="AA11" s="762">
        <v>351.5</v>
      </c>
      <c r="AB11" s="721" t="s">
        <v>627</v>
      </c>
      <c r="AC11" s="722" t="s">
        <v>690</v>
      </c>
      <c r="AD11" s="721" t="str">
        <f>VLOOKUP(B:B,'Conditions and freight surcharg'!A:D,3,FALSE)</f>
        <v>Refer to Terms and Surcharges</v>
      </c>
      <c r="AE11" s="721" t="str">
        <f>VLOOKUP(C:C,'Conditions and freight surcharg'!B:E,3,FALSE)</f>
        <v xml:space="preserve">ENS, Low-Sulphur SC and GRI </v>
      </c>
    </row>
    <row r="12" spans="1:31" s="709" customFormat="1" ht="30" customHeight="1">
      <c r="A12" s="36"/>
      <c r="B12" s="486" t="s">
        <v>387</v>
      </c>
      <c r="C12" s="726" t="s">
        <v>253</v>
      </c>
      <c r="D12" s="720" t="s">
        <v>713</v>
      </c>
      <c r="E12" s="762">
        <v>572.5</v>
      </c>
      <c r="F12" s="762">
        <v>572.5</v>
      </c>
      <c r="G12" s="762">
        <v>572.5</v>
      </c>
      <c r="H12" s="721" t="s">
        <v>628</v>
      </c>
      <c r="I12" s="722">
        <v>78</v>
      </c>
      <c r="J12" s="762">
        <v>572.5</v>
      </c>
      <c r="K12" s="762">
        <v>572.5</v>
      </c>
      <c r="L12" s="762">
        <v>572.5</v>
      </c>
      <c r="M12" s="721" t="s">
        <v>628</v>
      </c>
      <c r="N12" s="722">
        <v>77</v>
      </c>
      <c r="O12" s="762">
        <v>572.5</v>
      </c>
      <c r="P12" s="762">
        <v>572.5</v>
      </c>
      <c r="Q12" s="762">
        <v>572.5</v>
      </c>
      <c r="R12" s="725" t="s">
        <v>628</v>
      </c>
      <c r="S12" s="722">
        <v>75</v>
      </c>
      <c r="T12" s="762">
        <v>721.5</v>
      </c>
      <c r="U12" s="762">
        <v>721.5</v>
      </c>
      <c r="V12" s="762">
        <v>1443</v>
      </c>
      <c r="W12" s="721" t="s">
        <v>627</v>
      </c>
      <c r="X12" s="722">
        <v>75</v>
      </c>
      <c r="Y12" s="762">
        <v>731.5</v>
      </c>
      <c r="Z12" s="762">
        <v>731.5</v>
      </c>
      <c r="AA12" s="762">
        <v>1453</v>
      </c>
      <c r="AB12" s="721" t="s">
        <v>627</v>
      </c>
      <c r="AC12" s="722">
        <v>72</v>
      </c>
      <c r="AD12" s="721" t="s">
        <v>927</v>
      </c>
      <c r="AE12" s="721" t="str">
        <f>VLOOKUP(C:C,'Conditions and freight surcharg'!B:E,3,FALSE)</f>
        <v>Low-Sulphur SC and GRI</v>
      </c>
    </row>
    <row r="13" spans="1:31" s="709" customFormat="1" ht="30" customHeight="1">
      <c r="A13" s="37"/>
      <c r="B13" s="486" t="s">
        <v>544</v>
      </c>
      <c r="C13" s="726" t="s">
        <v>167</v>
      </c>
      <c r="D13" s="720" t="s">
        <v>713</v>
      </c>
      <c r="E13" s="762">
        <v>191.5</v>
      </c>
      <c r="F13" s="762">
        <v>191.5</v>
      </c>
      <c r="G13" s="762">
        <v>191.5</v>
      </c>
      <c r="H13" s="721" t="s">
        <v>627</v>
      </c>
      <c r="I13" s="722">
        <v>31</v>
      </c>
      <c r="J13" s="762">
        <v>191.5</v>
      </c>
      <c r="K13" s="762">
        <v>191.5</v>
      </c>
      <c r="L13" s="762">
        <v>191.5</v>
      </c>
      <c r="M13" s="721" t="s">
        <v>627</v>
      </c>
      <c r="N13" s="722">
        <v>30</v>
      </c>
      <c r="O13" s="762">
        <v>191.5</v>
      </c>
      <c r="P13" s="762">
        <v>191.5</v>
      </c>
      <c r="Q13" s="762">
        <v>191.5</v>
      </c>
      <c r="R13" s="724" t="s">
        <v>627</v>
      </c>
      <c r="S13" s="722">
        <v>28</v>
      </c>
      <c r="T13" s="762">
        <v>201.5</v>
      </c>
      <c r="U13" s="762">
        <v>201.5</v>
      </c>
      <c r="V13" s="762">
        <v>201.5</v>
      </c>
      <c r="W13" s="721" t="s">
        <v>627</v>
      </c>
      <c r="X13" s="722">
        <v>27</v>
      </c>
      <c r="Y13" s="762">
        <v>201.5</v>
      </c>
      <c r="Z13" s="762">
        <v>201.5</v>
      </c>
      <c r="AA13" s="762">
        <v>201.5</v>
      </c>
      <c r="AB13" s="721" t="s">
        <v>627</v>
      </c>
      <c r="AC13" s="722">
        <v>24</v>
      </c>
      <c r="AD13" s="721" t="str">
        <f>VLOOKUP(B:B,'Conditions and freight surcharg'!A:D,3,FALSE)</f>
        <v>Refer to Terms and Surcharges</v>
      </c>
      <c r="AE13" s="721" t="str">
        <f>VLOOKUP(C:C,'Conditions and freight surcharg'!B:E,3,FALSE)</f>
        <v>Low-Sulphur SC and GRI</v>
      </c>
    </row>
    <row r="14" spans="1:31" s="709" customFormat="1" ht="30" customHeight="1">
      <c r="A14" s="36"/>
      <c r="B14" s="484" t="s">
        <v>174</v>
      </c>
      <c r="C14" s="720" t="s">
        <v>175</v>
      </c>
      <c r="D14" s="720" t="s">
        <v>713</v>
      </c>
      <c r="E14" s="762">
        <v>502.5</v>
      </c>
      <c r="F14" s="762">
        <v>502.5</v>
      </c>
      <c r="G14" s="762">
        <v>502.5</v>
      </c>
      <c r="H14" s="721" t="s">
        <v>628</v>
      </c>
      <c r="I14" s="722">
        <v>78</v>
      </c>
      <c r="J14" s="762">
        <v>502.5</v>
      </c>
      <c r="K14" s="762">
        <v>502.5</v>
      </c>
      <c r="L14" s="762">
        <v>502.5</v>
      </c>
      <c r="M14" s="721" t="s">
        <v>628</v>
      </c>
      <c r="N14" s="722">
        <v>77</v>
      </c>
      <c r="O14" s="762">
        <v>502.5</v>
      </c>
      <c r="P14" s="762">
        <v>502.5</v>
      </c>
      <c r="Q14" s="762">
        <v>502.5</v>
      </c>
      <c r="R14" s="724" t="s">
        <v>628</v>
      </c>
      <c r="S14" s="722">
        <v>75</v>
      </c>
      <c r="T14" s="762">
        <v>646.5</v>
      </c>
      <c r="U14" s="762">
        <v>646.5</v>
      </c>
      <c r="V14" s="762">
        <v>646.5</v>
      </c>
      <c r="W14" s="721" t="s">
        <v>627</v>
      </c>
      <c r="X14" s="722">
        <v>75</v>
      </c>
      <c r="Y14" s="762">
        <v>656.5</v>
      </c>
      <c r="Z14" s="762">
        <v>656.5</v>
      </c>
      <c r="AA14" s="762">
        <v>656.5</v>
      </c>
      <c r="AB14" s="721" t="s">
        <v>627</v>
      </c>
      <c r="AC14" s="722">
        <v>72</v>
      </c>
      <c r="AD14" s="721" t="str">
        <f>VLOOKUP(B:B,'Conditions and freight surcharg'!A:D,3,FALSE)</f>
        <v>Refer to Terms and Surcharges</v>
      </c>
      <c r="AE14" s="721" t="str">
        <f>VLOOKUP(C:C,'Conditions and freight surcharg'!B:E,3,FALSE)</f>
        <v>Low-Sulphur SC and GRI</v>
      </c>
    </row>
    <row r="15" spans="1:31" s="709" customFormat="1" ht="30" customHeight="1">
      <c r="A15" s="36"/>
      <c r="B15" s="486" t="s">
        <v>79</v>
      </c>
      <c r="C15" s="726" t="s">
        <v>114</v>
      </c>
      <c r="D15" s="720" t="s">
        <v>713</v>
      </c>
      <c r="E15" s="762">
        <v>297.5</v>
      </c>
      <c r="F15" s="762">
        <v>297.5</v>
      </c>
      <c r="G15" s="762">
        <v>297.5</v>
      </c>
      <c r="H15" s="721" t="s">
        <v>627</v>
      </c>
      <c r="I15" s="722">
        <v>46</v>
      </c>
      <c r="J15" s="762">
        <v>297.5</v>
      </c>
      <c r="K15" s="762">
        <v>297.5</v>
      </c>
      <c r="L15" s="762">
        <v>297.5</v>
      </c>
      <c r="M15" s="721" t="s">
        <v>627</v>
      </c>
      <c r="N15" s="722">
        <v>45</v>
      </c>
      <c r="O15" s="762">
        <v>297.5</v>
      </c>
      <c r="P15" s="762">
        <v>297.5</v>
      </c>
      <c r="Q15" s="762">
        <v>297.5</v>
      </c>
      <c r="R15" s="725" t="s">
        <v>627</v>
      </c>
      <c r="S15" s="722">
        <v>43</v>
      </c>
      <c r="T15" s="762">
        <v>307.5</v>
      </c>
      <c r="U15" s="762">
        <v>307.5</v>
      </c>
      <c r="V15" s="762">
        <v>307.5</v>
      </c>
      <c r="W15" s="721" t="s">
        <v>627</v>
      </c>
      <c r="X15" s="722">
        <v>42</v>
      </c>
      <c r="Y15" s="762">
        <v>307.5</v>
      </c>
      <c r="Z15" s="762">
        <v>307.5</v>
      </c>
      <c r="AA15" s="762">
        <v>307.5</v>
      </c>
      <c r="AB15" s="721" t="s">
        <v>627</v>
      </c>
      <c r="AC15" s="722">
        <v>39</v>
      </c>
      <c r="AD15" s="721" t="s">
        <v>927</v>
      </c>
      <c r="AE15" s="721" t="str">
        <f>VLOOKUP(C:C,'Conditions and freight surcharg'!B:E,3,FALSE)</f>
        <v xml:space="preserve">ENS, Low-Sulphur SC and GRI </v>
      </c>
    </row>
    <row r="16" spans="1:31" s="709" customFormat="1" ht="30" customHeight="1">
      <c r="A16" s="36"/>
      <c r="B16" s="486" t="s">
        <v>155</v>
      </c>
      <c r="C16" s="726" t="s">
        <v>156</v>
      </c>
      <c r="D16" s="720" t="s">
        <v>713</v>
      </c>
      <c r="E16" s="762">
        <v>512.5</v>
      </c>
      <c r="F16" s="762">
        <v>512.5</v>
      </c>
      <c r="G16" s="762">
        <v>512.5</v>
      </c>
      <c r="H16" s="721" t="s">
        <v>628</v>
      </c>
      <c r="I16" s="722">
        <v>62</v>
      </c>
      <c r="J16" s="762">
        <v>512.5</v>
      </c>
      <c r="K16" s="762">
        <v>512.5</v>
      </c>
      <c r="L16" s="762">
        <v>512.5</v>
      </c>
      <c r="M16" s="721" t="s">
        <v>628</v>
      </c>
      <c r="N16" s="722">
        <v>61</v>
      </c>
      <c r="O16" s="762">
        <v>512.5</v>
      </c>
      <c r="P16" s="762">
        <v>512.5</v>
      </c>
      <c r="Q16" s="762">
        <v>512.5</v>
      </c>
      <c r="R16" s="724" t="s">
        <v>628</v>
      </c>
      <c r="S16" s="722">
        <v>59</v>
      </c>
      <c r="T16" s="762">
        <v>656.5</v>
      </c>
      <c r="U16" s="762">
        <v>656.5</v>
      </c>
      <c r="V16" s="762">
        <v>656.5</v>
      </c>
      <c r="W16" s="721" t="s">
        <v>627</v>
      </c>
      <c r="X16" s="722">
        <v>75</v>
      </c>
      <c r="Y16" s="762">
        <v>666.5</v>
      </c>
      <c r="Z16" s="762">
        <v>666.5</v>
      </c>
      <c r="AA16" s="762">
        <v>666.5</v>
      </c>
      <c r="AB16" s="721" t="s">
        <v>627</v>
      </c>
      <c r="AC16" s="722">
        <v>72</v>
      </c>
      <c r="AD16" s="721" t="str">
        <f>VLOOKUP(B:B,'Conditions and freight surcharg'!A:D,3,FALSE)</f>
        <v>Refer to Terms and Surcharges</v>
      </c>
      <c r="AE16" s="721" t="str">
        <f>VLOOKUP(C:C,'Conditions and freight surcharg'!B:E,3,FALSE)</f>
        <v>Low-Sulphur SC and GRI</v>
      </c>
    </row>
    <row r="17" spans="1:31" s="709" customFormat="1" ht="30" customHeight="1">
      <c r="A17" s="36"/>
      <c r="B17" s="484" t="s">
        <v>629</v>
      </c>
      <c r="C17" s="726" t="s">
        <v>630</v>
      </c>
      <c r="D17" s="720" t="s">
        <v>713</v>
      </c>
      <c r="E17" s="762">
        <v>451.5</v>
      </c>
      <c r="F17" s="762">
        <v>451.5</v>
      </c>
      <c r="G17" s="762">
        <v>451.5</v>
      </c>
      <c r="H17" s="721" t="s">
        <v>627</v>
      </c>
      <c r="I17" s="722" t="s">
        <v>690</v>
      </c>
      <c r="J17" s="762">
        <v>451.5</v>
      </c>
      <c r="K17" s="762">
        <v>451.5</v>
      </c>
      <c r="L17" s="762">
        <v>451.5</v>
      </c>
      <c r="M17" s="721" t="s">
        <v>627</v>
      </c>
      <c r="N17" s="722" t="s">
        <v>690</v>
      </c>
      <c r="O17" s="762">
        <v>451.5</v>
      </c>
      <c r="P17" s="762">
        <v>451.5</v>
      </c>
      <c r="Q17" s="762">
        <v>451.5</v>
      </c>
      <c r="R17" s="721" t="s">
        <v>627</v>
      </c>
      <c r="S17" s="722" t="s">
        <v>690</v>
      </c>
      <c r="T17" s="762">
        <v>461.5</v>
      </c>
      <c r="U17" s="762">
        <v>461.5</v>
      </c>
      <c r="V17" s="762">
        <v>461.5</v>
      </c>
      <c r="W17" s="721" t="s">
        <v>627</v>
      </c>
      <c r="X17" s="722" t="s">
        <v>690</v>
      </c>
      <c r="Y17" s="762">
        <v>461.5</v>
      </c>
      <c r="Z17" s="762">
        <v>461.5</v>
      </c>
      <c r="AA17" s="762">
        <v>461.5</v>
      </c>
      <c r="AB17" s="721" t="s">
        <v>627</v>
      </c>
      <c r="AC17" s="722" t="s">
        <v>690</v>
      </c>
      <c r="AD17" s="721" t="str">
        <f>VLOOKUP(B:B,'Conditions and freight surcharg'!A:D,3,FALSE)</f>
        <v>Refer to Terms and Surcharges</v>
      </c>
      <c r="AE17" s="721" t="str">
        <f>VLOOKUP(C:C,'Conditions and freight surcharg'!B:E,3,FALSE)</f>
        <v xml:space="preserve">ENS, Low-Sulphur SC and GRI </v>
      </c>
    </row>
    <row r="18" spans="1:31" s="709" customFormat="1" ht="30" customHeight="1">
      <c r="A18" s="36"/>
      <c r="B18" s="486" t="s">
        <v>631</v>
      </c>
      <c r="C18" s="726" t="s">
        <v>249</v>
      </c>
      <c r="D18" s="720" t="s">
        <v>713</v>
      </c>
      <c r="E18" s="762">
        <v>267.5</v>
      </c>
      <c r="F18" s="762">
        <v>267.5</v>
      </c>
      <c r="G18" s="762">
        <v>267.5</v>
      </c>
      <c r="H18" s="721" t="s">
        <v>628</v>
      </c>
      <c r="I18" s="722">
        <v>59</v>
      </c>
      <c r="J18" s="762">
        <v>267.5</v>
      </c>
      <c r="K18" s="762">
        <v>267.5</v>
      </c>
      <c r="L18" s="762">
        <v>267.5</v>
      </c>
      <c r="M18" s="721" t="s">
        <v>628</v>
      </c>
      <c r="N18" s="722">
        <v>58</v>
      </c>
      <c r="O18" s="762">
        <v>267.5</v>
      </c>
      <c r="P18" s="762">
        <v>267.5</v>
      </c>
      <c r="Q18" s="762">
        <v>267.5</v>
      </c>
      <c r="R18" s="721" t="s">
        <v>628</v>
      </c>
      <c r="S18" s="722">
        <v>56</v>
      </c>
      <c r="T18" s="762">
        <v>429.5</v>
      </c>
      <c r="U18" s="762">
        <v>429.5</v>
      </c>
      <c r="V18" s="762">
        <v>429.5</v>
      </c>
      <c r="W18" s="721" t="s">
        <v>627</v>
      </c>
      <c r="X18" s="722">
        <v>75</v>
      </c>
      <c r="Y18" s="762">
        <v>439.5</v>
      </c>
      <c r="Z18" s="762">
        <v>439.5</v>
      </c>
      <c r="AA18" s="762">
        <v>439.5</v>
      </c>
      <c r="AB18" s="721" t="s">
        <v>627</v>
      </c>
      <c r="AC18" s="722">
        <v>72</v>
      </c>
      <c r="AD18" s="721" t="str">
        <f>VLOOKUP(B:B,'Conditions and freight surcharg'!A:D,3,FALSE)</f>
        <v>Refer to Terms and Surcharges</v>
      </c>
      <c r="AE18" s="721" t="str">
        <f>VLOOKUP(C:C,'Conditions and freight surcharg'!B:E,3,FALSE)</f>
        <v>Low-Sulphur SC and GRI</v>
      </c>
    </row>
    <row r="19" spans="1:31" s="709" customFormat="1" ht="30" customHeight="1">
      <c r="A19" s="36"/>
      <c r="B19" s="484" t="s">
        <v>404</v>
      </c>
      <c r="C19" s="720" t="s">
        <v>249</v>
      </c>
      <c r="D19" s="720" t="s">
        <v>713</v>
      </c>
      <c r="E19" s="762">
        <v>297.5</v>
      </c>
      <c r="F19" s="762">
        <v>297.5</v>
      </c>
      <c r="G19" s="762">
        <v>297.5</v>
      </c>
      <c r="H19" s="721" t="s">
        <v>628</v>
      </c>
      <c r="I19" s="722">
        <v>77</v>
      </c>
      <c r="J19" s="762">
        <v>297.5</v>
      </c>
      <c r="K19" s="762">
        <v>297.5</v>
      </c>
      <c r="L19" s="762">
        <v>297.5</v>
      </c>
      <c r="M19" s="721" t="s">
        <v>628</v>
      </c>
      <c r="N19" s="722">
        <v>76</v>
      </c>
      <c r="O19" s="762">
        <v>297.5</v>
      </c>
      <c r="P19" s="762">
        <v>297.5</v>
      </c>
      <c r="Q19" s="762">
        <v>297.5</v>
      </c>
      <c r="R19" s="725" t="s">
        <v>628</v>
      </c>
      <c r="S19" s="722">
        <v>74</v>
      </c>
      <c r="T19" s="762">
        <v>441.5</v>
      </c>
      <c r="U19" s="762">
        <v>441.5</v>
      </c>
      <c r="V19" s="762">
        <v>441.5</v>
      </c>
      <c r="W19" s="721" t="s">
        <v>627</v>
      </c>
      <c r="X19" s="722">
        <v>83</v>
      </c>
      <c r="Y19" s="762">
        <v>451.5</v>
      </c>
      <c r="Z19" s="762">
        <v>451.5</v>
      </c>
      <c r="AA19" s="762">
        <v>451.5</v>
      </c>
      <c r="AB19" s="721" t="s">
        <v>627</v>
      </c>
      <c r="AC19" s="722">
        <v>80</v>
      </c>
      <c r="AD19" s="721" t="str">
        <f>VLOOKUP(B:B,'Conditions and freight surcharg'!A:D,3,FALSE)</f>
        <v>Refer to Terms and Surcharges</v>
      </c>
      <c r="AE19" s="721" t="str">
        <f>VLOOKUP(C:C,'Conditions and freight surcharg'!B:E,3,FALSE)</f>
        <v>Low-Sulphur SC and GRI</v>
      </c>
    </row>
    <row r="20" spans="1:31" s="709" customFormat="1" ht="30" customHeight="1">
      <c r="A20" s="36"/>
      <c r="B20" s="484" t="s">
        <v>545</v>
      </c>
      <c r="C20" s="720" t="s">
        <v>249</v>
      </c>
      <c r="D20" s="720" t="s">
        <v>713</v>
      </c>
      <c r="E20" s="762">
        <v>297.5</v>
      </c>
      <c r="F20" s="762">
        <v>297.5</v>
      </c>
      <c r="G20" s="762">
        <v>297.5</v>
      </c>
      <c r="H20" s="721" t="s">
        <v>628</v>
      </c>
      <c r="I20" s="722">
        <v>69</v>
      </c>
      <c r="J20" s="762">
        <v>297.5</v>
      </c>
      <c r="K20" s="762">
        <v>297.5</v>
      </c>
      <c r="L20" s="762">
        <v>297.5</v>
      </c>
      <c r="M20" s="721" t="s">
        <v>628</v>
      </c>
      <c r="N20" s="722">
        <v>68</v>
      </c>
      <c r="O20" s="762">
        <v>297.5</v>
      </c>
      <c r="P20" s="762">
        <v>297.5</v>
      </c>
      <c r="Q20" s="762">
        <v>297.5</v>
      </c>
      <c r="R20" s="724" t="s">
        <v>628</v>
      </c>
      <c r="S20" s="722">
        <v>66</v>
      </c>
      <c r="T20" s="762">
        <v>441.5</v>
      </c>
      <c r="U20" s="762">
        <v>441.5</v>
      </c>
      <c r="V20" s="762">
        <v>441.5</v>
      </c>
      <c r="W20" s="721" t="s">
        <v>627</v>
      </c>
      <c r="X20" s="722">
        <v>75</v>
      </c>
      <c r="Y20" s="762">
        <v>451.5</v>
      </c>
      <c r="Z20" s="762">
        <v>451.5</v>
      </c>
      <c r="AA20" s="762">
        <v>451.5</v>
      </c>
      <c r="AB20" s="721" t="s">
        <v>627</v>
      </c>
      <c r="AC20" s="722">
        <v>72</v>
      </c>
      <c r="AD20" s="721" t="str">
        <f>VLOOKUP(B:B,'Conditions and freight surcharg'!A:D,3,FALSE)</f>
        <v>Refer to Terms and Surcharges</v>
      </c>
      <c r="AE20" s="721" t="str">
        <f>VLOOKUP(C:C,'Conditions and freight surcharg'!B:E,3,FALSE)</f>
        <v>Low-Sulphur SC and GRI</v>
      </c>
    </row>
    <row r="21" spans="1:31" s="709" customFormat="1" ht="30" customHeight="1">
      <c r="A21" s="36"/>
      <c r="B21" s="484" t="s">
        <v>546</v>
      </c>
      <c r="C21" s="720" t="s">
        <v>249</v>
      </c>
      <c r="D21" s="720" t="s">
        <v>713</v>
      </c>
      <c r="E21" s="762">
        <v>257.5</v>
      </c>
      <c r="F21" s="762">
        <v>257.5</v>
      </c>
      <c r="G21" s="762">
        <v>257.5</v>
      </c>
      <c r="H21" s="721" t="s">
        <v>628</v>
      </c>
      <c r="I21" s="722">
        <v>59</v>
      </c>
      <c r="J21" s="762">
        <v>257.5</v>
      </c>
      <c r="K21" s="762">
        <v>257.5</v>
      </c>
      <c r="L21" s="762">
        <v>257.5</v>
      </c>
      <c r="M21" s="721" t="s">
        <v>628</v>
      </c>
      <c r="N21" s="722">
        <v>58</v>
      </c>
      <c r="O21" s="762">
        <v>257.5</v>
      </c>
      <c r="P21" s="762">
        <v>257.5</v>
      </c>
      <c r="Q21" s="762">
        <v>257.5</v>
      </c>
      <c r="R21" s="721" t="s">
        <v>628</v>
      </c>
      <c r="S21" s="722">
        <v>56</v>
      </c>
      <c r="T21" s="762">
        <v>389.5</v>
      </c>
      <c r="U21" s="762">
        <v>389.5</v>
      </c>
      <c r="V21" s="762">
        <v>389.5</v>
      </c>
      <c r="W21" s="721" t="s">
        <v>627</v>
      </c>
      <c r="X21" s="722">
        <v>65</v>
      </c>
      <c r="Y21" s="762">
        <v>399.5</v>
      </c>
      <c r="Z21" s="762">
        <v>399.5</v>
      </c>
      <c r="AA21" s="762">
        <v>399.5</v>
      </c>
      <c r="AB21" s="721" t="s">
        <v>627</v>
      </c>
      <c r="AC21" s="722">
        <v>62</v>
      </c>
      <c r="AD21" s="721" t="str">
        <f>VLOOKUP(B:B,'Conditions and freight surcharg'!A:D,3,FALSE)</f>
        <v>Refer to Terms and Surcharges</v>
      </c>
      <c r="AE21" s="721" t="str">
        <f>VLOOKUP(C:C,'Conditions and freight surcharg'!B:E,3,FALSE)</f>
        <v>Low-Sulphur SC and GRI</v>
      </c>
    </row>
    <row r="22" spans="1:31" s="709" customFormat="1" ht="30" customHeight="1">
      <c r="A22" s="36"/>
      <c r="B22" s="486" t="s">
        <v>50</v>
      </c>
      <c r="C22" s="720" t="s">
        <v>249</v>
      </c>
      <c r="D22" s="720" t="s">
        <v>713</v>
      </c>
      <c r="E22" s="762">
        <v>307.5</v>
      </c>
      <c r="F22" s="762">
        <v>307.5</v>
      </c>
      <c r="G22" s="762">
        <v>307.5</v>
      </c>
      <c r="H22" s="721" t="s">
        <v>628</v>
      </c>
      <c r="I22" s="722">
        <v>72</v>
      </c>
      <c r="J22" s="762">
        <v>307.5</v>
      </c>
      <c r="K22" s="762">
        <v>307.5</v>
      </c>
      <c r="L22" s="762">
        <v>307.5</v>
      </c>
      <c r="M22" s="721" t="s">
        <v>628</v>
      </c>
      <c r="N22" s="722">
        <v>71</v>
      </c>
      <c r="O22" s="762">
        <v>307.5</v>
      </c>
      <c r="P22" s="762">
        <v>307.5</v>
      </c>
      <c r="Q22" s="762">
        <v>307.5</v>
      </c>
      <c r="R22" s="721" t="s">
        <v>628</v>
      </c>
      <c r="S22" s="722">
        <v>69</v>
      </c>
      <c r="T22" s="762">
        <v>330.5</v>
      </c>
      <c r="U22" s="762">
        <v>330.5</v>
      </c>
      <c r="V22" s="762">
        <v>330.5</v>
      </c>
      <c r="W22" s="721" t="s">
        <v>627</v>
      </c>
      <c r="X22" s="722">
        <v>40</v>
      </c>
      <c r="Y22" s="762">
        <v>340.5</v>
      </c>
      <c r="Z22" s="762">
        <v>340.5</v>
      </c>
      <c r="AA22" s="762">
        <v>340.5</v>
      </c>
      <c r="AB22" s="721" t="s">
        <v>627</v>
      </c>
      <c r="AC22" s="722">
        <v>37</v>
      </c>
      <c r="AD22" s="721" t="s">
        <v>927</v>
      </c>
      <c r="AE22" s="721" t="str">
        <f>VLOOKUP(C:C,'Conditions and freight surcharg'!B:E,3,FALSE)</f>
        <v>Low-Sulphur SC and GRI</v>
      </c>
    </row>
    <row r="23" spans="1:31" s="709" customFormat="1" ht="30" customHeight="1">
      <c r="A23" s="36"/>
      <c r="B23" s="734" t="s">
        <v>547</v>
      </c>
      <c r="C23" s="735" t="s">
        <v>317</v>
      </c>
      <c r="D23" s="720" t="s">
        <v>713</v>
      </c>
      <c r="E23" s="762">
        <v>118.5</v>
      </c>
      <c r="F23" s="762">
        <v>118.5</v>
      </c>
      <c r="G23" s="762">
        <v>118.5</v>
      </c>
      <c r="H23" s="721" t="s">
        <v>627</v>
      </c>
      <c r="I23" s="722">
        <v>26</v>
      </c>
      <c r="J23" s="762">
        <v>118.5</v>
      </c>
      <c r="K23" s="762">
        <v>118.5</v>
      </c>
      <c r="L23" s="762">
        <v>118.5</v>
      </c>
      <c r="M23" s="721" t="s">
        <v>627</v>
      </c>
      <c r="N23" s="722">
        <v>25</v>
      </c>
      <c r="O23" s="762">
        <v>118.5</v>
      </c>
      <c r="P23" s="762">
        <v>118.5</v>
      </c>
      <c r="Q23" s="762">
        <v>118.5</v>
      </c>
      <c r="R23" s="725" t="s">
        <v>627</v>
      </c>
      <c r="S23" s="722">
        <v>23</v>
      </c>
      <c r="T23" s="762">
        <v>128.5</v>
      </c>
      <c r="U23" s="762">
        <v>128.5</v>
      </c>
      <c r="V23" s="762">
        <v>128.5</v>
      </c>
      <c r="W23" s="721" t="s">
        <v>627</v>
      </c>
      <c r="X23" s="722">
        <v>22</v>
      </c>
      <c r="Y23" s="762">
        <v>128.5</v>
      </c>
      <c r="Z23" s="762">
        <v>128.5</v>
      </c>
      <c r="AA23" s="762">
        <v>128.5</v>
      </c>
      <c r="AB23" s="721" t="s">
        <v>627</v>
      </c>
      <c r="AC23" s="722">
        <v>19</v>
      </c>
      <c r="AD23" s="721" t="s">
        <v>927</v>
      </c>
      <c r="AE23" s="721" t="str">
        <f>VLOOKUP(C:C,'Conditions and freight surcharg'!B:E,3,FALSE)</f>
        <v>Low-Sulphur SC and GRI</v>
      </c>
    </row>
    <row r="24" spans="1:31" s="709" customFormat="1" ht="30" customHeight="1">
      <c r="A24" s="36"/>
      <c r="B24" s="486" t="s">
        <v>3</v>
      </c>
      <c r="C24" s="726" t="s">
        <v>4</v>
      </c>
      <c r="D24" s="720" t="s">
        <v>713</v>
      </c>
      <c r="E24" s="762">
        <v>426.5</v>
      </c>
      <c r="F24" s="762">
        <v>426.5</v>
      </c>
      <c r="G24" s="762">
        <v>426.5</v>
      </c>
      <c r="H24" s="721" t="s">
        <v>627</v>
      </c>
      <c r="I24" s="722" t="s">
        <v>690</v>
      </c>
      <c r="J24" s="762">
        <v>426.5</v>
      </c>
      <c r="K24" s="762">
        <v>426.5</v>
      </c>
      <c r="L24" s="762">
        <v>426.5</v>
      </c>
      <c r="M24" s="721" t="s">
        <v>627</v>
      </c>
      <c r="N24" s="722" t="s">
        <v>690</v>
      </c>
      <c r="O24" s="762">
        <v>426.5</v>
      </c>
      <c r="P24" s="762">
        <v>426.5</v>
      </c>
      <c r="Q24" s="762">
        <v>426.5</v>
      </c>
      <c r="R24" s="724" t="s">
        <v>627</v>
      </c>
      <c r="S24" s="722" t="s">
        <v>690</v>
      </c>
      <c r="T24" s="762">
        <v>436.5</v>
      </c>
      <c r="U24" s="762">
        <v>436.5</v>
      </c>
      <c r="V24" s="762">
        <v>436.5</v>
      </c>
      <c r="W24" s="721" t="s">
        <v>627</v>
      </c>
      <c r="X24" s="722" t="s">
        <v>690</v>
      </c>
      <c r="Y24" s="762">
        <v>436.5</v>
      </c>
      <c r="Z24" s="762">
        <v>436.5</v>
      </c>
      <c r="AA24" s="762">
        <v>436.5</v>
      </c>
      <c r="AB24" s="721" t="s">
        <v>627</v>
      </c>
      <c r="AC24" s="722" t="s">
        <v>690</v>
      </c>
      <c r="AD24" s="721" t="str">
        <f>VLOOKUP(B:B,'Conditions and freight surcharg'!A:D,3,FALSE)</f>
        <v>Refer to Terms and Surcharges</v>
      </c>
      <c r="AE24" s="721" t="str">
        <f>VLOOKUP(C:C,'Conditions and freight surcharg'!B:E,3,FALSE)</f>
        <v xml:space="preserve">ENS, Low-Sulphur SC and GRI </v>
      </c>
    </row>
    <row r="25" spans="1:31" s="709" customFormat="1" ht="30" customHeight="1">
      <c r="A25" s="36"/>
      <c r="B25" s="486" t="s">
        <v>44</v>
      </c>
      <c r="C25" s="726" t="s">
        <v>4</v>
      </c>
      <c r="D25" s="720" t="s">
        <v>713</v>
      </c>
      <c r="E25" s="762">
        <v>381.5</v>
      </c>
      <c r="F25" s="762">
        <v>381.5</v>
      </c>
      <c r="G25" s="762">
        <v>381.5</v>
      </c>
      <c r="H25" s="721" t="s">
        <v>627</v>
      </c>
      <c r="I25" s="722" t="s">
        <v>690</v>
      </c>
      <c r="J25" s="762">
        <v>381.5</v>
      </c>
      <c r="K25" s="762">
        <v>381.5</v>
      </c>
      <c r="L25" s="762">
        <v>381.5</v>
      </c>
      <c r="M25" s="721" t="s">
        <v>627</v>
      </c>
      <c r="N25" s="722" t="s">
        <v>690</v>
      </c>
      <c r="O25" s="762">
        <v>381.5</v>
      </c>
      <c r="P25" s="762">
        <v>381.5</v>
      </c>
      <c r="Q25" s="762">
        <v>381.5</v>
      </c>
      <c r="R25" s="724" t="s">
        <v>627</v>
      </c>
      <c r="S25" s="722" t="s">
        <v>690</v>
      </c>
      <c r="T25" s="762">
        <v>391.5</v>
      </c>
      <c r="U25" s="762">
        <v>391.5</v>
      </c>
      <c r="V25" s="762">
        <v>391.5</v>
      </c>
      <c r="W25" s="721" t="s">
        <v>627</v>
      </c>
      <c r="X25" s="722" t="s">
        <v>690</v>
      </c>
      <c r="Y25" s="762">
        <v>391.5</v>
      </c>
      <c r="Z25" s="762">
        <v>391.5</v>
      </c>
      <c r="AA25" s="762">
        <v>391.5</v>
      </c>
      <c r="AB25" s="721" t="s">
        <v>627</v>
      </c>
      <c r="AC25" s="722" t="s">
        <v>690</v>
      </c>
      <c r="AD25" s="721" t="str">
        <f>VLOOKUP(B:B,'Conditions and freight surcharg'!A:D,3,FALSE)</f>
        <v>Refer to Terms and Surcharges</v>
      </c>
      <c r="AE25" s="721" t="str">
        <f>VLOOKUP(C:C,'Conditions and freight surcharg'!B:E,3,FALSE)</f>
        <v xml:space="preserve">ENS, Low-Sulphur SC and GRI </v>
      </c>
    </row>
    <row r="26" spans="1:31" s="709" customFormat="1" ht="30" customHeight="1">
      <c r="A26" s="36"/>
      <c r="B26" s="484" t="s">
        <v>548</v>
      </c>
      <c r="C26" s="720" t="s">
        <v>412</v>
      </c>
      <c r="D26" s="720" t="s">
        <v>713</v>
      </c>
      <c r="E26" s="762">
        <v>148.5</v>
      </c>
      <c r="F26" s="762">
        <v>148.5</v>
      </c>
      <c r="G26" s="762">
        <v>148.5</v>
      </c>
      <c r="H26" s="721" t="s">
        <v>627</v>
      </c>
      <c r="I26" s="722">
        <v>26</v>
      </c>
      <c r="J26" s="762">
        <v>148.5</v>
      </c>
      <c r="K26" s="762">
        <v>148.5</v>
      </c>
      <c r="L26" s="762">
        <v>148.5</v>
      </c>
      <c r="M26" s="721" t="s">
        <v>627</v>
      </c>
      <c r="N26" s="722">
        <v>25</v>
      </c>
      <c r="O26" s="762">
        <v>148.5</v>
      </c>
      <c r="P26" s="762">
        <v>148.5</v>
      </c>
      <c r="Q26" s="762">
        <v>148.5</v>
      </c>
      <c r="R26" s="721" t="s">
        <v>627</v>
      </c>
      <c r="S26" s="722">
        <v>23</v>
      </c>
      <c r="T26" s="762">
        <v>158.5</v>
      </c>
      <c r="U26" s="762">
        <v>158.5</v>
      </c>
      <c r="V26" s="762">
        <v>158.5</v>
      </c>
      <c r="W26" s="721" t="s">
        <v>627</v>
      </c>
      <c r="X26" s="722">
        <v>22</v>
      </c>
      <c r="Y26" s="762">
        <v>158.5</v>
      </c>
      <c r="Z26" s="762">
        <v>158.5</v>
      </c>
      <c r="AA26" s="762">
        <v>158.5</v>
      </c>
      <c r="AB26" s="721" t="s">
        <v>627</v>
      </c>
      <c r="AC26" s="722">
        <v>19</v>
      </c>
      <c r="AD26" s="721" t="str">
        <f>VLOOKUP(B:B,'Conditions and freight surcharg'!A:D,3,FALSE)</f>
        <v>Refer to Terms and Surcharges</v>
      </c>
      <c r="AE26" s="721" t="str">
        <f>VLOOKUP(C:C,'Conditions and freight surcharg'!B:E,3,FALSE)</f>
        <v>Low-Sulphur SC and GRI</v>
      </c>
    </row>
    <row r="27" spans="1:31" s="709" customFormat="1" ht="30" customHeight="1">
      <c r="A27" s="36"/>
      <c r="B27" s="484" t="s">
        <v>2579</v>
      </c>
      <c r="C27" s="720" t="s">
        <v>412</v>
      </c>
      <c r="D27" s="720" t="s">
        <v>713</v>
      </c>
      <c r="E27" s="762">
        <v>112.5</v>
      </c>
      <c r="F27" s="762">
        <v>112.5</v>
      </c>
      <c r="G27" s="762">
        <v>112.5</v>
      </c>
      <c r="H27" s="721" t="s">
        <v>627</v>
      </c>
      <c r="I27" s="722">
        <v>25</v>
      </c>
      <c r="J27" s="762">
        <v>112.5</v>
      </c>
      <c r="K27" s="762">
        <v>112.5</v>
      </c>
      <c r="L27" s="762">
        <v>112.5</v>
      </c>
      <c r="M27" s="721" t="s">
        <v>627</v>
      </c>
      <c r="N27" s="722">
        <v>24</v>
      </c>
      <c r="O27" s="762">
        <v>112.5</v>
      </c>
      <c r="P27" s="762">
        <v>112.5</v>
      </c>
      <c r="Q27" s="762">
        <v>112.5</v>
      </c>
      <c r="R27" s="724" t="s">
        <v>627</v>
      </c>
      <c r="S27" s="722">
        <v>22</v>
      </c>
      <c r="T27" s="762">
        <v>122.5</v>
      </c>
      <c r="U27" s="762">
        <v>122.5</v>
      </c>
      <c r="V27" s="762">
        <v>122.5</v>
      </c>
      <c r="W27" s="721" t="s">
        <v>627</v>
      </c>
      <c r="X27" s="722">
        <v>21</v>
      </c>
      <c r="Y27" s="762">
        <v>122.5</v>
      </c>
      <c r="Z27" s="762">
        <v>122.5</v>
      </c>
      <c r="AA27" s="762">
        <v>122.5</v>
      </c>
      <c r="AB27" s="721" t="s">
        <v>627</v>
      </c>
      <c r="AC27" s="722">
        <v>18</v>
      </c>
      <c r="AD27" s="721" t="str">
        <f>VLOOKUP(B:B,'Conditions and freight surcharg'!A:D,3,FALSE)</f>
        <v>Refer to Terms and Surcharges</v>
      </c>
      <c r="AE27" s="721" t="str">
        <f>VLOOKUP(C:C,'Conditions and freight surcharg'!B:E,3,FALSE)</f>
        <v>Low-Sulphur SC and GRI</v>
      </c>
    </row>
    <row r="28" spans="1:31" s="709" customFormat="1" ht="30" customHeight="1">
      <c r="A28" s="36"/>
      <c r="B28" s="484" t="s">
        <v>191</v>
      </c>
      <c r="C28" s="720" t="s">
        <v>192</v>
      </c>
      <c r="D28" s="720" t="s">
        <v>713</v>
      </c>
      <c r="E28" s="762" t="s">
        <v>690</v>
      </c>
      <c r="F28" s="762" t="s">
        <v>690</v>
      </c>
      <c r="G28" s="762" t="s">
        <v>690</v>
      </c>
      <c r="H28" s="721" t="s">
        <v>690</v>
      </c>
      <c r="I28" s="722" t="s">
        <v>690</v>
      </c>
      <c r="J28" s="762" t="s">
        <v>690</v>
      </c>
      <c r="K28" s="762" t="s">
        <v>690</v>
      </c>
      <c r="L28" s="762" t="s">
        <v>690</v>
      </c>
      <c r="M28" s="721" t="s">
        <v>690</v>
      </c>
      <c r="N28" s="722" t="s">
        <v>690</v>
      </c>
      <c r="O28" s="762" t="s">
        <v>690</v>
      </c>
      <c r="P28" s="762" t="s">
        <v>690</v>
      </c>
      <c r="Q28" s="762" t="s">
        <v>690</v>
      </c>
      <c r="R28" s="721" t="s">
        <v>690</v>
      </c>
      <c r="S28" s="722" t="s">
        <v>690</v>
      </c>
      <c r="T28" s="762" t="s">
        <v>690</v>
      </c>
      <c r="U28" s="762" t="s">
        <v>690</v>
      </c>
      <c r="V28" s="762" t="s">
        <v>690</v>
      </c>
      <c r="W28" s="721" t="s">
        <v>690</v>
      </c>
      <c r="X28" s="722" t="s">
        <v>690</v>
      </c>
      <c r="Y28" s="762" t="s">
        <v>690</v>
      </c>
      <c r="Z28" s="762" t="s">
        <v>690</v>
      </c>
      <c r="AA28" s="762" t="s">
        <v>690</v>
      </c>
      <c r="AB28" s="721" t="s">
        <v>690</v>
      </c>
      <c r="AC28" s="722" t="s">
        <v>690</v>
      </c>
      <c r="AD28" s="721" t="str">
        <f>VLOOKUP(B:B,'Conditions and freight surcharg'!A:D,3,FALSE)</f>
        <v>Refer to Terms and Surcharges</v>
      </c>
      <c r="AE28" s="721" t="str">
        <f>VLOOKUP(C:C,'Conditions and freight surcharg'!B:E,3,FALSE)</f>
        <v>ACI, Low-Sulphur SC and GRI</v>
      </c>
    </row>
    <row r="29" spans="1:31" s="709" customFormat="1" ht="30" customHeight="1">
      <c r="A29" s="36"/>
      <c r="B29" s="484" t="s">
        <v>242</v>
      </c>
      <c r="C29" s="720" t="s">
        <v>192</v>
      </c>
      <c r="D29" s="720" t="s">
        <v>713</v>
      </c>
      <c r="E29" s="762" t="s">
        <v>690</v>
      </c>
      <c r="F29" s="762" t="s">
        <v>690</v>
      </c>
      <c r="G29" s="762" t="s">
        <v>690</v>
      </c>
      <c r="H29" s="721" t="s">
        <v>690</v>
      </c>
      <c r="I29" s="722" t="s">
        <v>690</v>
      </c>
      <c r="J29" s="762" t="s">
        <v>690</v>
      </c>
      <c r="K29" s="762" t="s">
        <v>690</v>
      </c>
      <c r="L29" s="762" t="s">
        <v>690</v>
      </c>
      <c r="M29" s="721" t="s">
        <v>690</v>
      </c>
      <c r="N29" s="722" t="s">
        <v>690</v>
      </c>
      <c r="O29" s="762" t="s">
        <v>690</v>
      </c>
      <c r="P29" s="762" t="s">
        <v>690</v>
      </c>
      <c r="Q29" s="762" t="s">
        <v>690</v>
      </c>
      <c r="R29" s="724" t="s">
        <v>690</v>
      </c>
      <c r="S29" s="722" t="s">
        <v>690</v>
      </c>
      <c r="T29" s="762" t="s">
        <v>690</v>
      </c>
      <c r="U29" s="762" t="s">
        <v>690</v>
      </c>
      <c r="V29" s="762" t="s">
        <v>690</v>
      </c>
      <c r="W29" s="721" t="s">
        <v>690</v>
      </c>
      <c r="X29" s="722" t="s">
        <v>690</v>
      </c>
      <c r="Y29" s="762" t="s">
        <v>690</v>
      </c>
      <c r="Z29" s="762" t="s">
        <v>690</v>
      </c>
      <c r="AA29" s="762" t="s">
        <v>690</v>
      </c>
      <c r="AB29" s="721" t="s">
        <v>690</v>
      </c>
      <c r="AC29" s="722" t="s">
        <v>690</v>
      </c>
      <c r="AD29" s="721" t="str">
        <f>VLOOKUP(B:B,'Conditions and freight surcharg'!A:D,3,FALSE)</f>
        <v>Refer to Terms and Surcharges</v>
      </c>
      <c r="AE29" s="721" t="str">
        <f>VLOOKUP(C:C,'Conditions and freight surcharg'!B:E,3,FALSE)</f>
        <v>ACI, Low-Sulphur SC and GRI</v>
      </c>
    </row>
    <row r="30" spans="1:31" s="709" customFormat="1" ht="30" customHeight="1">
      <c r="A30" s="36"/>
      <c r="B30" s="486" t="s">
        <v>550</v>
      </c>
      <c r="C30" s="726" t="s">
        <v>192</v>
      </c>
      <c r="D30" s="720" t="s">
        <v>713</v>
      </c>
      <c r="E30" s="762">
        <v>472.5</v>
      </c>
      <c r="F30" s="762">
        <v>472.5</v>
      </c>
      <c r="G30" s="762">
        <v>472.5</v>
      </c>
      <c r="H30" s="721" t="s">
        <v>628</v>
      </c>
      <c r="I30" s="722">
        <v>43</v>
      </c>
      <c r="J30" s="762">
        <v>472.5</v>
      </c>
      <c r="K30" s="762">
        <v>472.5</v>
      </c>
      <c r="L30" s="762">
        <v>472.5</v>
      </c>
      <c r="M30" s="721" t="s">
        <v>628</v>
      </c>
      <c r="N30" s="722">
        <v>42</v>
      </c>
      <c r="O30" s="762">
        <v>472.5</v>
      </c>
      <c r="P30" s="762">
        <v>472.5</v>
      </c>
      <c r="Q30" s="762">
        <v>472.5</v>
      </c>
      <c r="R30" s="724" t="s">
        <v>628</v>
      </c>
      <c r="S30" s="722">
        <v>40</v>
      </c>
      <c r="T30" s="762" t="s">
        <v>690</v>
      </c>
      <c r="U30" s="762" t="s">
        <v>690</v>
      </c>
      <c r="V30" s="762" t="s">
        <v>690</v>
      </c>
      <c r="W30" s="721" t="s">
        <v>690</v>
      </c>
      <c r="X30" s="722" t="s">
        <v>690</v>
      </c>
      <c r="Y30" s="762" t="s">
        <v>690</v>
      </c>
      <c r="Z30" s="762" t="s">
        <v>690</v>
      </c>
      <c r="AA30" s="762" t="s">
        <v>690</v>
      </c>
      <c r="AB30" s="721" t="s">
        <v>690</v>
      </c>
      <c r="AC30" s="722" t="s">
        <v>690</v>
      </c>
      <c r="AD30" s="721" t="str">
        <f>VLOOKUP(B:B,'Conditions and freight surcharg'!A:D,3,FALSE)</f>
        <v>Refer to Terms and Surcharges</v>
      </c>
      <c r="AE30" s="721" t="str">
        <f>VLOOKUP(C:C,'Conditions and freight surcharg'!B:E,3,FALSE)</f>
        <v>ACI, Low-Sulphur SC and GRI</v>
      </c>
    </row>
    <row r="31" spans="1:31" s="709" customFormat="1" ht="30" customHeight="1">
      <c r="A31" s="36"/>
      <c r="B31" s="484" t="s">
        <v>533</v>
      </c>
      <c r="C31" s="720" t="s">
        <v>192</v>
      </c>
      <c r="D31" s="720" t="s">
        <v>713</v>
      </c>
      <c r="E31" s="762" t="s">
        <v>690</v>
      </c>
      <c r="F31" s="762" t="s">
        <v>690</v>
      </c>
      <c r="G31" s="762" t="s">
        <v>690</v>
      </c>
      <c r="H31" s="721" t="s">
        <v>690</v>
      </c>
      <c r="I31" s="722" t="s">
        <v>690</v>
      </c>
      <c r="J31" s="762" t="s">
        <v>690</v>
      </c>
      <c r="K31" s="762" t="s">
        <v>690</v>
      </c>
      <c r="L31" s="762" t="s">
        <v>690</v>
      </c>
      <c r="M31" s="721" t="s">
        <v>690</v>
      </c>
      <c r="N31" s="722" t="s">
        <v>690</v>
      </c>
      <c r="O31" s="762" t="s">
        <v>690</v>
      </c>
      <c r="P31" s="762" t="s">
        <v>690</v>
      </c>
      <c r="Q31" s="762" t="s">
        <v>690</v>
      </c>
      <c r="R31" s="721" t="s">
        <v>690</v>
      </c>
      <c r="S31" s="722" t="s">
        <v>690</v>
      </c>
      <c r="T31" s="762" t="s">
        <v>690</v>
      </c>
      <c r="U31" s="762" t="s">
        <v>690</v>
      </c>
      <c r="V31" s="762" t="s">
        <v>690</v>
      </c>
      <c r="W31" s="721" t="s">
        <v>690</v>
      </c>
      <c r="X31" s="722" t="s">
        <v>690</v>
      </c>
      <c r="Y31" s="762" t="s">
        <v>690</v>
      </c>
      <c r="Z31" s="762" t="s">
        <v>690</v>
      </c>
      <c r="AA31" s="762" t="s">
        <v>690</v>
      </c>
      <c r="AB31" s="721" t="s">
        <v>690</v>
      </c>
      <c r="AC31" s="722" t="s">
        <v>690</v>
      </c>
      <c r="AD31" s="721" t="str">
        <f>VLOOKUP(B:B,'Conditions and freight surcharg'!A:D,3,FALSE)</f>
        <v>Refer to Terms and Surcharges</v>
      </c>
      <c r="AE31" s="721" t="str">
        <f>VLOOKUP(C:C,'Conditions and freight surcharg'!B:E,3,FALSE)</f>
        <v>ACI, Low-Sulphur SC and GRI</v>
      </c>
    </row>
    <row r="32" spans="1:31" s="709" customFormat="1" ht="30" customHeight="1">
      <c r="A32" s="36"/>
      <c r="B32" s="486" t="s">
        <v>551</v>
      </c>
      <c r="C32" s="726" t="s">
        <v>192</v>
      </c>
      <c r="D32" s="720" t="s">
        <v>713</v>
      </c>
      <c r="E32" s="762">
        <v>472.5</v>
      </c>
      <c r="F32" s="762">
        <v>472.5</v>
      </c>
      <c r="G32" s="762">
        <v>472.5</v>
      </c>
      <c r="H32" s="721" t="s">
        <v>628</v>
      </c>
      <c r="I32" s="722">
        <v>43</v>
      </c>
      <c r="J32" s="762">
        <v>472.5</v>
      </c>
      <c r="K32" s="762">
        <v>472.5</v>
      </c>
      <c r="L32" s="762">
        <v>472.5</v>
      </c>
      <c r="M32" s="721" t="s">
        <v>628</v>
      </c>
      <c r="N32" s="722">
        <v>42</v>
      </c>
      <c r="O32" s="762">
        <v>472.5</v>
      </c>
      <c r="P32" s="762">
        <v>472.5</v>
      </c>
      <c r="Q32" s="762">
        <v>472.5</v>
      </c>
      <c r="R32" s="724" t="s">
        <v>628</v>
      </c>
      <c r="S32" s="722">
        <v>40</v>
      </c>
      <c r="T32" s="762" t="s">
        <v>690</v>
      </c>
      <c r="U32" s="762" t="s">
        <v>690</v>
      </c>
      <c r="V32" s="762" t="s">
        <v>690</v>
      </c>
      <c r="W32" s="721" t="s">
        <v>690</v>
      </c>
      <c r="X32" s="722" t="s">
        <v>690</v>
      </c>
      <c r="Y32" s="762" t="s">
        <v>690</v>
      </c>
      <c r="Z32" s="762" t="s">
        <v>690</v>
      </c>
      <c r="AA32" s="762" t="s">
        <v>690</v>
      </c>
      <c r="AB32" s="721" t="s">
        <v>690</v>
      </c>
      <c r="AC32" s="722" t="s">
        <v>690</v>
      </c>
      <c r="AD32" s="721" t="s">
        <v>927</v>
      </c>
      <c r="AE32" s="721" t="str">
        <f>VLOOKUP(C:C,'Conditions and freight surcharg'!B:E,3,FALSE)</f>
        <v>ACI, Low-Sulphur SC and GRI</v>
      </c>
    </row>
    <row r="33" spans="1:31" s="709" customFormat="1" ht="30" customHeight="1">
      <c r="A33" s="36"/>
      <c r="B33" s="484" t="s">
        <v>57</v>
      </c>
      <c r="C33" s="720" t="s">
        <v>192</v>
      </c>
      <c r="D33" s="720" t="s">
        <v>713</v>
      </c>
      <c r="E33" s="762" t="s">
        <v>690</v>
      </c>
      <c r="F33" s="762" t="s">
        <v>690</v>
      </c>
      <c r="G33" s="762" t="s">
        <v>690</v>
      </c>
      <c r="H33" s="721" t="s">
        <v>690</v>
      </c>
      <c r="I33" s="722" t="s">
        <v>690</v>
      </c>
      <c r="J33" s="762" t="s">
        <v>690</v>
      </c>
      <c r="K33" s="762" t="s">
        <v>690</v>
      </c>
      <c r="L33" s="762" t="s">
        <v>690</v>
      </c>
      <c r="M33" s="721" t="s">
        <v>690</v>
      </c>
      <c r="N33" s="722" t="s">
        <v>690</v>
      </c>
      <c r="O33" s="762" t="s">
        <v>690</v>
      </c>
      <c r="P33" s="762" t="s">
        <v>690</v>
      </c>
      <c r="Q33" s="762" t="s">
        <v>690</v>
      </c>
      <c r="R33" s="724" t="s">
        <v>690</v>
      </c>
      <c r="S33" s="722" t="s">
        <v>690</v>
      </c>
      <c r="T33" s="762" t="s">
        <v>690</v>
      </c>
      <c r="U33" s="762" t="s">
        <v>690</v>
      </c>
      <c r="V33" s="762" t="s">
        <v>690</v>
      </c>
      <c r="W33" s="721" t="s">
        <v>690</v>
      </c>
      <c r="X33" s="722" t="s">
        <v>690</v>
      </c>
      <c r="Y33" s="762" t="s">
        <v>690</v>
      </c>
      <c r="Z33" s="762" t="s">
        <v>690</v>
      </c>
      <c r="AA33" s="762" t="s">
        <v>690</v>
      </c>
      <c r="AB33" s="721" t="s">
        <v>690</v>
      </c>
      <c r="AC33" s="722" t="s">
        <v>690</v>
      </c>
      <c r="AD33" s="721" t="s">
        <v>927</v>
      </c>
      <c r="AE33" s="721" t="str">
        <f>VLOOKUP(C:C,'Conditions and freight surcharg'!B:E,3,FALSE)</f>
        <v>ACI, Low-Sulphur SC and GRI</v>
      </c>
    </row>
    <row r="34" spans="1:31" s="709" customFormat="1" ht="30" customHeight="1">
      <c r="A34" s="36"/>
      <c r="B34" s="486" t="s">
        <v>549</v>
      </c>
      <c r="C34" s="726" t="s">
        <v>192</v>
      </c>
      <c r="D34" s="720" t="s">
        <v>713</v>
      </c>
      <c r="E34" s="762">
        <v>342.5</v>
      </c>
      <c r="F34" s="762">
        <v>342.5</v>
      </c>
      <c r="G34" s="762">
        <v>342.5</v>
      </c>
      <c r="H34" s="721" t="s">
        <v>628</v>
      </c>
      <c r="I34" s="722">
        <v>35</v>
      </c>
      <c r="J34" s="762">
        <v>342.5</v>
      </c>
      <c r="K34" s="762">
        <v>342.5</v>
      </c>
      <c r="L34" s="762">
        <v>342.5</v>
      </c>
      <c r="M34" s="721" t="s">
        <v>628</v>
      </c>
      <c r="N34" s="722">
        <v>34</v>
      </c>
      <c r="O34" s="762">
        <v>342.5</v>
      </c>
      <c r="P34" s="762">
        <v>342.5</v>
      </c>
      <c r="Q34" s="762">
        <v>342.5</v>
      </c>
      <c r="R34" s="721" t="s">
        <v>628</v>
      </c>
      <c r="S34" s="722">
        <v>32</v>
      </c>
      <c r="T34" s="762">
        <v>385.5</v>
      </c>
      <c r="U34" s="762">
        <v>385.5</v>
      </c>
      <c r="V34" s="762">
        <v>385.5</v>
      </c>
      <c r="W34" s="721" t="s">
        <v>627</v>
      </c>
      <c r="X34" s="722">
        <v>47</v>
      </c>
      <c r="Y34" s="762">
        <v>395.5</v>
      </c>
      <c r="Z34" s="762">
        <v>395.5</v>
      </c>
      <c r="AA34" s="762">
        <v>395.5</v>
      </c>
      <c r="AB34" s="721" t="s">
        <v>627</v>
      </c>
      <c r="AC34" s="722">
        <v>44</v>
      </c>
      <c r="AD34" s="721" t="str">
        <f>VLOOKUP(B:B,'Conditions and freight surcharg'!A:D,3,FALSE)</f>
        <v>Refer to Terms and Surcharges</v>
      </c>
      <c r="AE34" s="721" t="str">
        <f>VLOOKUP(C:C,'Conditions and freight surcharg'!B:E,3,FALSE)</f>
        <v>ACI, Low-Sulphur SC and GRI</v>
      </c>
    </row>
    <row r="35" spans="1:31" s="709" customFormat="1" ht="30" customHeight="1">
      <c r="A35" s="36"/>
      <c r="B35" s="486" t="s">
        <v>111</v>
      </c>
      <c r="C35" s="726" t="s">
        <v>112</v>
      </c>
      <c r="D35" s="720" t="s">
        <v>713</v>
      </c>
      <c r="E35" s="762">
        <v>372.5</v>
      </c>
      <c r="F35" s="762">
        <v>372.5</v>
      </c>
      <c r="G35" s="762">
        <v>745</v>
      </c>
      <c r="H35" s="721" t="s">
        <v>628</v>
      </c>
      <c r="I35" s="722">
        <v>72</v>
      </c>
      <c r="J35" s="762">
        <v>372.5</v>
      </c>
      <c r="K35" s="762">
        <v>372.5</v>
      </c>
      <c r="L35" s="762">
        <v>745</v>
      </c>
      <c r="M35" s="721" t="s">
        <v>628</v>
      </c>
      <c r="N35" s="722">
        <v>71</v>
      </c>
      <c r="O35" s="762">
        <v>372.5</v>
      </c>
      <c r="P35" s="762">
        <v>372.5</v>
      </c>
      <c r="Q35" s="762">
        <v>745</v>
      </c>
      <c r="R35" s="725" t="s">
        <v>628</v>
      </c>
      <c r="S35" s="722">
        <v>69</v>
      </c>
      <c r="T35" s="762">
        <v>526.5</v>
      </c>
      <c r="U35" s="762">
        <v>526.5</v>
      </c>
      <c r="V35" s="762">
        <v>1053</v>
      </c>
      <c r="W35" s="721" t="s">
        <v>627</v>
      </c>
      <c r="X35" s="722">
        <v>73</v>
      </c>
      <c r="Y35" s="762">
        <v>536.5</v>
      </c>
      <c r="Z35" s="762">
        <v>536.5</v>
      </c>
      <c r="AA35" s="762">
        <v>1063</v>
      </c>
      <c r="AB35" s="721" t="s">
        <v>627</v>
      </c>
      <c r="AC35" s="722">
        <v>70</v>
      </c>
      <c r="AD35" s="721" t="s">
        <v>927</v>
      </c>
      <c r="AE35" s="721" t="str">
        <f>VLOOKUP(C:C,'Conditions and freight surcharg'!B:E,3,FALSE)</f>
        <v>Low-Sulphur SC and GRI</v>
      </c>
    </row>
    <row r="36" spans="1:31" s="709" customFormat="1" ht="30" customHeight="1">
      <c r="A36" s="36"/>
      <c r="B36" s="486" t="s">
        <v>117</v>
      </c>
      <c r="C36" s="726" t="s">
        <v>112</v>
      </c>
      <c r="D36" s="720" t="s">
        <v>713</v>
      </c>
      <c r="E36" s="762">
        <v>382.5</v>
      </c>
      <c r="F36" s="762">
        <v>382.5</v>
      </c>
      <c r="G36" s="762">
        <v>765</v>
      </c>
      <c r="H36" s="721" t="s">
        <v>628</v>
      </c>
      <c r="I36" s="722">
        <v>77</v>
      </c>
      <c r="J36" s="762">
        <v>382.5</v>
      </c>
      <c r="K36" s="762">
        <v>382.5</v>
      </c>
      <c r="L36" s="762">
        <v>765</v>
      </c>
      <c r="M36" s="721" t="s">
        <v>628</v>
      </c>
      <c r="N36" s="722">
        <v>76</v>
      </c>
      <c r="O36" s="762">
        <v>382.5</v>
      </c>
      <c r="P36" s="762">
        <v>382.5</v>
      </c>
      <c r="Q36" s="762">
        <v>765</v>
      </c>
      <c r="R36" s="724" t="s">
        <v>628</v>
      </c>
      <c r="S36" s="722">
        <v>74</v>
      </c>
      <c r="T36" s="762">
        <v>556.5</v>
      </c>
      <c r="U36" s="762">
        <v>556.5</v>
      </c>
      <c r="V36" s="762">
        <v>1113</v>
      </c>
      <c r="W36" s="721" t="s">
        <v>627</v>
      </c>
      <c r="X36" s="722">
        <v>78</v>
      </c>
      <c r="Y36" s="762">
        <v>566.5</v>
      </c>
      <c r="Z36" s="762">
        <v>566.5</v>
      </c>
      <c r="AA36" s="762">
        <v>1123</v>
      </c>
      <c r="AB36" s="721" t="s">
        <v>627</v>
      </c>
      <c r="AC36" s="722">
        <v>75</v>
      </c>
      <c r="AD36" s="721" t="s">
        <v>927</v>
      </c>
      <c r="AE36" s="721" t="str">
        <f>VLOOKUP(C:C,'Conditions and freight surcharg'!B:E,3,FALSE)</f>
        <v>Low-Sulphur SC and GRI</v>
      </c>
    </row>
    <row r="37" spans="1:31" s="709" customFormat="1" ht="30" customHeight="1">
      <c r="A37" s="37"/>
      <c r="B37" s="486" t="s">
        <v>293</v>
      </c>
      <c r="C37" s="726" t="s">
        <v>112</v>
      </c>
      <c r="D37" s="720" t="s">
        <v>713</v>
      </c>
      <c r="E37" s="762">
        <v>332.5</v>
      </c>
      <c r="F37" s="762">
        <v>332.5</v>
      </c>
      <c r="G37" s="762">
        <v>665</v>
      </c>
      <c r="H37" s="721" t="s">
        <v>628</v>
      </c>
      <c r="I37" s="722">
        <v>77</v>
      </c>
      <c r="J37" s="762">
        <v>332.5</v>
      </c>
      <c r="K37" s="762">
        <v>332.5</v>
      </c>
      <c r="L37" s="762">
        <v>665</v>
      </c>
      <c r="M37" s="721" t="s">
        <v>628</v>
      </c>
      <c r="N37" s="722">
        <v>76</v>
      </c>
      <c r="O37" s="762">
        <v>332.5</v>
      </c>
      <c r="P37" s="762">
        <v>332.5</v>
      </c>
      <c r="Q37" s="762">
        <v>665</v>
      </c>
      <c r="R37" s="724" t="s">
        <v>628</v>
      </c>
      <c r="S37" s="722">
        <v>74</v>
      </c>
      <c r="T37" s="762">
        <v>466.5</v>
      </c>
      <c r="U37" s="762">
        <v>466.5</v>
      </c>
      <c r="V37" s="762">
        <v>933</v>
      </c>
      <c r="W37" s="721" t="s">
        <v>627</v>
      </c>
      <c r="X37" s="722">
        <v>78</v>
      </c>
      <c r="Y37" s="762">
        <v>476.5</v>
      </c>
      <c r="Z37" s="762">
        <v>476.5</v>
      </c>
      <c r="AA37" s="762">
        <v>943</v>
      </c>
      <c r="AB37" s="721" t="s">
        <v>627</v>
      </c>
      <c r="AC37" s="722">
        <v>75</v>
      </c>
      <c r="AD37" s="721" t="str">
        <f>VLOOKUP(B:B,'Conditions and freight surcharg'!A:D,3,FALSE)</f>
        <v>Refer to Terms and Surcharges</v>
      </c>
      <c r="AE37" s="721" t="str">
        <f>VLOOKUP(C:C,'Conditions and freight surcharg'!B:E,3,FALSE)</f>
        <v>Low-Sulphur SC and GRI</v>
      </c>
    </row>
    <row r="38" spans="1:31" s="709" customFormat="1" ht="30" customHeight="1">
      <c r="A38" s="36"/>
      <c r="B38" s="486" t="s">
        <v>14</v>
      </c>
      <c r="C38" s="726" t="s">
        <v>112</v>
      </c>
      <c r="D38" s="720" t="s">
        <v>713</v>
      </c>
      <c r="E38" s="762">
        <v>432.5</v>
      </c>
      <c r="F38" s="762">
        <v>432.5</v>
      </c>
      <c r="G38" s="762">
        <v>865</v>
      </c>
      <c r="H38" s="721" t="s">
        <v>628</v>
      </c>
      <c r="I38" s="722">
        <v>77</v>
      </c>
      <c r="J38" s="762">
        <v>432.5</v>
      </c>
      <c r="K38" s="762">
        <v>432.5</v>
      </c>
      <c r="L38" s="762">
        <v>865</v>
      </c>
      <c r="M38" s="721" t="s">
        <v>628</v>
      </c>
      <c r="N38" s="722">
        <v>76</v>
      </c>
      <c r="O38" s="762">
        <v>432.5</v>
      </c>
      <c r="P38" s="762">
        <v>432.5</v>
      </c>
      <c r="Q38" s="762">
        <v>865</v>
      </c>
      <c r="R38" s="721" t="s">
        <v>628</v>
      </c>
      <c r="S38" s="722">
        <v>74</v>
      </c>
      <c r="T38" s="762">
        <v>611.5</v>
      </c>
      <c r="U38" s="762">
        <v>611.5</v>
      </c>
      <c r="V38" s="762">
        <v>1223</v>
      </c>
      <c r="W38" s="721" t="s">
        <v>627</v>
      </c>
      <c r="X38" s="722">
        <v>78</v>
      </c>
      <c r="Y38" s="762">
        <v>621.5</v>
      </c>
      <c r="Z38" s="762">
        <v>621.5</v>
      </c>
      <c r="AA38" s="762">
        <v>1233</v>
      </c>
      <c r="AB38" s="721" t="s">
        <v>627</v>
      </c>
      <c r="AC38" s="722">
        <v>75</v>
      </c>
      <c r="AD38" s="721" t="str">
        <f>VLOOKUP(B:B,'Conditions and freight surcharg'!A:D,3,FALSE)</f>
        <v>Refer to Terms and Surcharges</v>
      </c>
      <c r="AE38" s="721" t="str">
        <f>VLOOKUP(C:C,'Conditions and freight surcharg'!B:E,3,FALSE)</f>
        <v>Low-Sulphur SC and GRI</v>
      </c>
    </row>
    <row r="39" spans="1:31" s="709" customFormat="1" ht="30" customHeight="1">
      <c r="A39" s="36"/>
      <c r="B39" s="486" t="s">
        <v>552</v>
      </c>
      <c r="C39" s="726" t="s">
        <v>112</v>
      </c>
      <c r="D39" s="720" t="s">
        <v>713</v>
      </c>
      <c r="E39" s="762">
        <v>282.5</v>
      </c>
      <c r="F39" s="762">
        <v>282.5</v>
      </c>
      <c r="G39" s="762">
        <v>282.5</v>
      </c>
      <c r="H39" s="721" t="s">
        <v>628</v>
      </c>
      <c r="I39" s="722">
        <v>57</v>
      </c>
      <c r="J39" s="762">
        <v>282.5</v>
      </c>
      <c r="K39" s="762">
        <v>282.5</v>
      </c>
      <c r="L39" s="762">
        <v>282.5</v>
      </c>
      <c r="M39" s="721" t="s">
        <v>628</v>
      </c>
      <c r="N39" s="722">
        <v>56</v>
      </c>
      <c r="O39" s="762">
        <v>282.5</v>
      </c>
      <c r="P39" s="762">
        <v>282.5</v>
      </c>
      <c r="Q39" s="762">
        <v>282.5</v>
      </c>
      <c r="R39" s="721" t="s">
        <v>628</v>
      </c>
      <c r="S39" s="722">
        <v>54</v>
      </c>
      <c r="T39" s="762">
        <v>441.5</v>
      </c>
      <c r="U39" s="762">
        <v>441.5</v>
      </c>
      <c r="V39" s="762">
        <v>441.5</v>
      </c>
      <c r="W39" s="721" t="s">
        <v>627</v>
      </c>
      <c r="X39" s="722">
        <v>62</v>
      </c>
      <c r="Y39" s="762">
        <v>451.5</v>
      </c>
      <c r="Z39" s="762">
        <v>451.5</v>
      </c>
      <c r="AA39" s="762">
        <v>451.5</v>
      </c>
      <c r="AB39" s="721" t="s">
        <v>627</v>
      </c>
      <c r="AC39" s="722">
        <v>59</v>
      </c>
      <c r="AD39" s="721" t="s">
        <v>927</v>
      </c>
      <c r="AE39" s="721" t="str">
        <f>VLOOKUP(C:C,'Conditions and freight surcharg'!B:E,3,FALSE)</f>
        <v>Low-Sulphur SC and GRI</v>
      </c>
    </row>
    <row r="40" spans="1:31" s="709" customFormat="1" ht="30" customHeight="1">
      <c r="A40" s="36"/>
      <c r="B40" s="484" t="s">
        <v>384</v>
      </c>
      <c r="C40" s="726" t="s">
        <v>108</v>
      </c>
      <c r="D40" s="720" t="s">
        <v>713</v>
      </c>
      <c r="E40" s="762">
        <v>92.5</v>
      </c>
      <c r="F40" s="762">
        <v>92.5</v>
      </c>
      <c r="G40" s="762">
        <v>92.5</v>
      </c>
      <c r="H40" s="721" t="s">
        <v>628</v>
      </c>
      <c r="I40" s="722">
        <v>26</v>
      </c>
      <c r="J40" s="762">
        <v>92.5</v>
      </c>
      <c r="K40" s="762">
        <v>92.5</v>
      </c>
      <c r="L40" s="762">
        <v>92.5</v>
      </c>
      <c r="M40" s="721" t="s">
        <v>628</v>
      </c>
      <c r="N40" s="722">
        <v>25</v>
      </c>
      <c r="O40" s="762">
        <v>92.5</v>
      </c>
      <c r="P40" s="762">
        <v>92.5</v>
      </c>
      <c r="Q40" s="762">
        <v>92.5</v>
      </c>
      <c r="R40" s="724" t="s">
        <v>628</v>
      </c>
      <c r="S40" s="722">
        <v>23</v>
      </c>
      <c r="T40" s="762">
        <v>72.5</v>
      </c>
      <c r="U40" s="762">
        <v>72.5</v>
      </c>
      <c r="V40" s="762">
        <v>72.5</v>
      </c>
      <c r="W40" s="721" t="s">
        <v>627</v>
      </c>
      <c r="X40" s="722" t="s">
        <v>690</v>
      </c>
      <c r="Y40" s="762">
        <v>82.5</v>
      </c>
      <c r="Z40" s="762">
        <v>82.5</v>
      </c>
      <c r="AA40" s="762">
        <v>82.5</v>
      </c>
      <c r="AB40" s="721" t="s">
        <v>627</v>
      </c>
      <c r="AC40" s="722" t="s">
        <v>690</v>
      </c>
      <c r="AD40" s="721" t="str">
        <f>VLOOKUP(B:B,'Conditions and freight surcharg'!A:D,3,FALSE)</f>
        <v>Refer to Terms and Surcharges</v>
      </c>
      <c r="AE40" s="721" t="str">
        <f>VLOOKUP(C:C,'Conditions and freight surcharg'!B:E,3,FALSE)</f>
        <v>CHINA DOC, Low-Sulphur SC and GRI</v>
      </c>
    </row>
    <row r="41" spans="1:31" s="709" customFormat="1" ht="30" customHeight="1">
      <c r="A41" s="36"/>
      <c r="B41" s="484" t="s">
        <v>391</v>
      </c>
      <c r="C41" s="720" t="s">
        <v>108</v>
      </c>
      <c r="D41" s="720" t="s">
        <v>713</v>
      </c>
      <c r="E41" s="762">
        <v>87.5</v>
      </c>
      <c r="F41" s="762">
        <v>87.5</v>
      </c>
      <c r="G41" s="762">
        <v>87.5</v>
      </c>
      <c r="H41" s="721" t="s">
        <v>628</v>
      </c>
      <c r="I41" s="722">
        <v>26</v>
      </c>
      <c r="J41" s="762">
        <v>87.5</v>
      </c>
      <c r="K41" s="762">
        <v>87.5</v>
      </c>
      <c r="L41" s="762">
        <v>87.5</v>
      </c>
      <c r="M41" s="721" t="s">
        <v>628</v>
      </c>
      <c r="N41" s="722">
        <v>25</v>
      </c>
      <c r="O41" s="762">
        <v>87.5</v>
      </c>
      <c r="P41" s="762">
        <v>87.5</v>
      </c>
      <c r="Q41" s="762">
        <v>87.5</v>
      </c>
      <c r="R41" s="724" t="s">
        <v>628</v>
      </c>
      <c r="S41" s="722">
        <v>23</v>
      </c>
      <c r="T41" s="762">
        <v>142.5</v>
      </c>
      <c r="U41" s="762">
        <v>142.5</v>
      </c>
      <c r="V41" s="762">
        <v>142.5</v>
      </c>
      <c r="W41" s="721" t="s">
        <v>690</v>
      </c>
      <c r="X41" s="722" t="s">
        <v>690</v>
      </c>
      <c r="Y41" s="762" t="s">
        <v>690</v>
      </c>
      <c r="Z41" s="762" t="s">
        <v>690</v>
      </c>
      <c r="AA41" s="762" t="s">
        <v>690</v>
      </c>
      <c r="AB41" s="721" t="s">
        <v>690</v>
      </c>
      <c r="AC41" s="722" t="s">
        <v>690</v>
      </c>
      <c r="AD41" s="721" t="s">
        <v>927</v>
      </c>
      <c r="AE41" s="721" t="str">
        <f>VLOOKUP(C:C,'Conditions and freight surcharg'!B:E,3,FALSE)</f>
        <v>CHINA DOC, Low-Sulphur SC and GRI</v>
      </c>
    </row>
    <row r="42" spans="1:31" s="709" customFormat="1" ht="30" customHeight="1">
      <c r="A42" s="36"/>
      <c r="B42" s="484" t="s">
        <v>531</v>
      </c>
      <c r="C42" s="720" t="s">
        <v>108</v>
      </c>
      <c r="D42" s="720" t="s">
        <v>713</v>
      </c>
      <c r="E42" s="762" t="s">
        <v>690</v>
      </c>
      <c r="F42" s="762" t="s">
        <v>690</v>
      </c>
      <c r="G42" s="762" t="s">
        <v>690</v>
      </c>
      <c r="H42" s="721" t="s">
        <v>690</v>
      </c>
      <c r="I42" s="722" t="s">
        <v>690</v>
      </c>
      <c r="J42" s="762" t="s">
        <v>690</v>
      </c>
      <c r="K42" s="762" t="s">
        <v>690</v>
      </c>
      <c r="L42" s="762" t="s">
        <v>690</v>
      </c>
      <c r="M42" s="721" t="s">
        <v>690</v>
      </c>
      <c r="N42" s="722" t="s">
        <v>690</v>
      </c>
      <c r="O42" s="762" t="s">
        <v>690</v>
      </c>
      <c r="P42" s="762" t="s">
        <v>690</v>
      </c>
      <c r="Q42" s="762" t="s">
        <v>690</v>
      </c>
      <c r="R42" s="724" t="s">
        <v>690</v>
      </c>
      <c r="S42" s="722" t="s">
        <v>690</v>
      </c>
      <c r="T42" s="762" t="s">
        <v>690</v>
      </c>
      <c r="U42" s="762" t="s">
        <v>690</v>
      </c>
      <c r="V42" s="762" t="s">
        <v>690</v>
      </c>
      <c r="W42" s="721" t="s">
        <v>690</v>
      </c>
      <c r="X42" s="722" t="s">
        <v>690</v>
      </c>
      <c r="Y42" s="762" t="s">
        <v>690</v>
      </c>
      <c r="Z42" s="762" t="s">
        <v>690</v>
      </c>
      <c r="AA42" s="762" t="s">
        <v>690</v>
      </c>
      <c r="AB42" s="721" t="s">
        <v>690</v>
      </c>
      <c r="AC42" s="722" t="s">
        <v>690</v>
      </c>
      <c r="AD42" s="721" t="str">
        <f>VLOOKUP(B:B,'Conditions and freight surcharg'!A:D,3,FALSE)</f>
        <v>Refer to Terms and Surcharges</v>
      </c>
      <c r="AE42" s="721" t="str">
        <f>VLOOKUP(C:C,'Conditions and freight surcharg'!B:E,3,FALSE)</f>
        <v>CHINA DOC, Low-Sulphur SC and GRI</v>
      </c>
    </row>
    <row r="43" spans="1:31" s="709" customFormat="1" ht="30" customHeight="1">
      <c r="A43" s="36"/>
      <c r="B43" s="484" t="s">
        <v>221</v>
      </c>
      <c r="C43" s="720" t="s">
        <v>108</v>
      </c>
      <c r="D43" s="720" t="s">
        <v>713</v>
      </c>
      <c r="E43" s="762">
        <v>62.5</v>
      </c>
      <c r="F43" s="762">
        <v>62.5</v>
      </c>
      <c r="G43" s="762">
        <v>62.5</v>
      </c>
      <c r="H43" s="721" t="s">
        <v>628</v>
      </c>
      <c r="I43" s="722">
        <v>26</v>
      </c>
      <c r="J43" s="762">
        <v>62.5</v>
      </c>
      <c r="K43" s="762">
        <v>62.5</v>
      </c>
      <c r="L43" s="762">
        <v>62.5</v>
      </c>
      <c r="M43" s="721" t="s">
        <v>628</v>
      </c>
      <c r="N43" s="722">
        <v>25</v>
      </c>
      <c r="O43" s="762">
        <v>62.5</v>
      </c>
      <c r="P43" s="762">
        <v>62.5</v>
      </c>
      <c r="Q43" s="762">
        <v>62.5</v>
      </c>
      <c r="R43" s="724" t="s">
        <v>628</v>
      </c>
      <c r="S43" s="722">
        <v>23</v>
      </c>
      <c r="T43" s="762">
        <v>119.5</v>
      </c>
      <c r="U43" s="762">
        <v>119.5</v>
      </c>
      <c r="V43" s="762">
        <v>119.5</v>
      </c>
      <c r="W43" s="721" t="s">
        <v>627</v>
      </c>
      <c r="X43" s="722">
        <v>31</v>
      </c>
      <c r="Y43" s="762">
        <v>129.5</v>
      </c>
      <c r="Z43" s="762">
        <v>129.5</v>
      </c>
      <c r="AA43" s="762">
        <v>129.5</v>
      </c>
      <c r="AB43" s="721" t="s">
        <v>627</v>
      </c>
      <c r="AC43" s="722">
        <v>28</v>
      </c>
      <c r="AD43" s="721" t="str">
        <f>VLOOKUP(B:B,'Conditions and freight surcharg'!A:D,3,FALSE)</f>
        <v>Refer to Terms and Surcharges</v>
      </c>
      <c r="AE43" s="721" t="str">
        <f>VLOOKUP(C:C,'Conditions and freight surcharg'!B:E,3,FALSE)</f>
        <v>CHINA DOC, Low-Sulphur SC and GRI</v>
      </c>
    </row>
    <row r="44" spans="1:31" s="709" customFormat="1" ht="30" customHeight="1">
      <c r="A44" s="36"/>
      <c r="B44" s="486" t="s">
        <v>484</v>
      </c>
      <c r="C44" s="726" t="s">
        <v>108</v>
      </c>
      <c r="D44" s="720" t="s">
        <v>713</v>
      </c>
      <c r="E44" s="762">
        <v>52.5</v>
      </c>
      <c r="F44" s="762">
        <v>52.5</v>
      </c>
      <c r="G44" s="762">
        <v>52.5</v>
      </c>
      <c r="H44" s="721" t="s">
        <v>628</v>
      </c>
      <c r="I44" s="722">
        <v>26</v>
      </c>
      <c r="J44" s="762">
        <v>52.5</v>
      </c>
      <c r="K44" s="762">
        <v>52.5</v>
      </c>
      <c r="L44" s="762">
        <v>52.5</v>
      </c>
      <c r="M44" s="721" t="s">
        <v>628</v>
      </c>
      <c r="N44" s="722">
        <v>25</v>
      </c>
      <c r="O44" s="762">
        <v>52.5</v>
      </c>
      <c r="P44" s="762">
        <v>52.5</v>
      </c>
      <c r="Q44" s="762">
        <v>52.5</v>
      </c>
      <c r="R44" s="721" t="s">
        <v>628</v>
      </c>
      <c r="S44" s="722">
        <v>23</v>
      </c>
      <c r="T44" s="762">
        <v>109.5</v>
      </c>
      <c r="U44" s="762">
        <v>109.5</v>
      </c>
      <c r="V44" s="762">
        <v>109.5</v>
      </c>
      <c r="W44" s="721" t="s">
        <v>627</v>
      </c>
      <c r="X44" s="722">
        <v>24</v>
      </c>
      <c r="Y44" s="731">
        <v>119.5</v>
      </c>
      <c r="Z44" s="762">
        <v>119.5</v>
      </c>
      <c r="AA44" s="762">
        <v>119.5</v>
      </c>
      <c r="AB44" s="721" t="s">
        <v>627</v>
      </c>
      <c r="AC44" s="722">
        <v>21</v>
      </c>
      <c r="AD44" s="721" t="str">
        <f>VLOOKUP(B:B,'Conditions and freight surcharg'!A:D,3,FALSE)</f>
        <v>Refer to Terms and Surcharges</v>
      </c>
      <c r="AE44" s="721" t="str">
        <f>VLOOKUP(C:C,'Conditions and freight surcharg'!B:E,3,FALSE)</f>
        <v>CHINA DOC, Low-Sulphur SC and GRI</v>
      </c>
    </row>
    <row r="45" spans="1:31" s="709" customFormat="1" ht="30" customHeight="1">
      <c r="A45" s="36"/>
      <c r="B45" s="484" t="s">
        <v>59</v>
      </c>
      <c r="C45" s="720" t="s">
        <v>108</v>
      </c>
      <c r="D45" s="720" t="s">
        <v>713</v>
      </c>
      <c r="E45" s="762">
        <v>73.5</v>
      </c>
      <c r="F45" s="762">
        <v>73.5</v>
      </c>
      <c r="G45" s="762">
        <v>73.5</v>
      </c>
      <c r="H45" s="721" t="s">
        <v>628</v>
      </c>
      <c r="I45" s="722">
        <v>26</v>
      </c>
      <c r="J45" s="762">
        <v>73.5</v>
      </c>
      <c r="K45" s="762">
        <v>73.5</v>
      </c>
      <c r="L45" s="762">
        <v>73.5</v>
      </c>
      <c r="M45" s="721" t="s">
        <v>628</v>
      </c>
      <c r="N45" s="722">
        <v>25</v>
      </c>
      <c r="O45" s="762">
        <v>73.5</v>
      </c>
      <c r="P45" s="762">
        <v>73.5</v>
      </c>
      <c r="Q45" s="762">
        <v>73.5</v>
      </c>
      <c r="R45" s="725" t="s">
        <v>628</v>
      </c>
      <c r="S45" s="722">
        <v>23</v>
      </c>
      <c r="T45" s="762">
        <v>99.5</v>
      </c>
      <c r="U45" s="762">
        <v>99.5</v>
      </c>
      <c r="V45" s="762">
        <v>99.5</v>
      </c>
      <c r="W45" s="721" t="s">
        <v>627</v>
      </c>
      <c r="X45" s="722">
        <v>25</v>
      </c>
      <c r="Y45" s="762">
        <v>109.5</v>
      </c>
      <c r="Z45" s="762">
        <v>109.5</v>
      </c>
      <c r="AA45" s="762">
        <v>109.5</v>
      </c>
      <c r="AB45" s="721" t="s">
        <v>627</v>
      </c>
      <c r="AC45" s="722">
        <v>22</v>
      </c>
      <c r="AD45" s="721" t="str">
        <f>VLOOKUP(B:B,'Conditions and freight surcharg'!A:D,3,FALSE)</f>
        <v>Refer to Terms and Surcharges</v>
      </c>
      <c r="AE45" s="721" t="str">
        <f>VLOOKUP(C:C,'Conditions and freight surcharg'!B:E,3,FALSE)</f>
        <v>CHINA DOC, Low-Sulphur SC and GRI</v>
      </c>
    </row>
    <row r="46" spans="1:31" s="709" customFormat="1" ht="30" customHeight="1">
      <c r="A46" s="37"/>
      <c r="B46" s="484" t="s">
        <v>486</v>
      </c>
      <c r="C46" s="720" t="s">
        <v>108</v>
      </c>
      <c r="D46" s="720" t="s">
        <v>713</v>
      </c>
      <c r="E46" s="762">
        <v>92.5</v>
      </c>
      <c r="F46" s="762">
        <v>92.5</v>
      </c>
      <c r="G46" s="762">
        <v>92.5</v>
      </c>
      <c r="H46" s="721" t="s">
        <v>628</v>
      </c>
      <c r="I46" s="722">
        <v>25</v>
      </c>
      <c r="J46" s="762">
        <v>92.5</v>
      </c>
      <c r="K46" s="762">
        <v>92.5</v>
      </c>
      <c r="L46" s="762">
        <v>92.5</v>
      </c>
      <c r="M46" s="721" t="s">
        <v>628</v>
      </c>
      <c r="N46" s="722">
        <v>24</v>
      </c>
      <c r="O46" s="762">
        <v>92.5</v>
      </c>
      <c r="P46" s="762">
        <v>92.5</v>
      </c>
      <c r="Q46" s="762">
        <v>92.5</v>
      </c>
      <c r="R46" s="724" t="s">
        <v>628</v>
      </c>
      <c r="S46" s="722">
        <v>22</v>
      </c>
      <c r="T46" s="762">
        <v>165.5</v>
      </c>
      <c r="U46" s="762">
        <v>165.5</v>
      </c>
      <c r="V46" s="762">
        <v>496.5</v>
      </c>
      <c r="W46" s="721" t="s">
        <v>627</v>
      </c>
      <c r="X46" s="722">
        <v>25</v>
      </c>
      <c r="Y46" s="762">
        <v>175.5</v>
      </c>
      <c r="Z46" s="762">
        <v>175.5</v>
      </c>
      <c r="AA46" s="762">
        <v>506.5</v>
      </c>
      <c r="AB46" s="721" t="s">
        <v>627</v>
      </c>
      <c r="AC46" s="722">
        <v>22</v>
      </c>
      <c r="AD46" s="721" t="str">
        <f>VLOOKUP(B:B,'Conditions and freight surcharg'!A:D,3,FALSE)</f>
        <v>Refer to Terms and Surcharges</v>
      </c>
      <c r="AE46" s="721" t="str">
        <f>VLOOKUP(C:C,'Conditions and freight surcharg'!B:E,3,FALSE)</f>
        <v>CHINA DOC, Low-Sulphur SC and GRI</v>
      </c>
    </row>
    <row r="47" spans="1:31" s="709" customFormat="1" ht="30" customHeight="1">
      <c r="A47" s="36"/>
      <c r="B47" s="486" t="s">
        <v>632</v>
      </c>
      <c r="C47" s="726" t="s">
        <v>108</v>
      </c>
      <c r="D47" s="720" t="s">
        <v>713</v>
      </c>
      <c r="E47" s="762">
        <v>175.5</v>
      </c>
      <c r="F47" s="762">
        <v>175.5</v>
      </c>
      <c r="G47" s="762">
        <v>351</v>
      </c>
      <c r="H47" s="721" t="s">
        <v>627</v>
      </c>
      <c r="I47" s="722">
        <v>29</v>
      </c>
      <c r="J47" s="762">
        <v>175.5</v>
      </c>
      <c r="K47" s="762">
        <v>175.5</v>
      </c>
      <c r="L47" s="762">
        <v>351</v>
      </c>
      <c r="M47" s="721" t="s">
        <v>627</v>
      </c>
      <c r="N47" s="722">
        <v>28</v>
      </c>
      <c r="O47" s="762">
        <v>175.5</v>
      </c>
      <c r="P47" s="762">
        <v>175.5</v>
      </c>
      <c r="Q47" s="762">
        <v>351</v>
      </c>
      <c r="R47" s="721" t="s">
        <v>627</v>
      </c>
      <c r="S47" s="722">
        <v>26</v>
      </c>
      <c r="T47" s="762">
        <v>185.5</v>
      </c>
      <c r="U47" s="762">
        <v>185.5</v>
      </c>
      <c r="V47" s="762">
        <v>361</v>
      </c>
      <c r="W47" s="721" t="s">
        <v>627</v>
      </c>
      <c r="X47" s="722">
        <v>25</v>
      </c>
      <c r="Y47" s="762">
        <v>185.5</v>
      </c>
      <c r="Z47" s="762">
        <v>185.5</v>
      </c>
      <c r="AA47" s="762">
        <v>361</v>
      </c>
      <c r="AB47" s="721" t="s">
        <v>627</v>
      </c>
      <c r="AC47" s="722" t="s">
        <v>690</v>
      </c>
      <c r="AD47" s="721" t="str">
        <f>VLOOKUP(B:B,'Conditions and freight surcharg'!A:D,3,FALSE)</f>
        <v>Refer to Terms and Surcharges</v>
      </c>
      <c r="AE47" s="721" t="str">
        <f>VLOOKUP(C:C,'Conditions and freight surcharg'!B:E,3,FALSE)</f>
        <v>CHINA DOC, Low-Sulphur SC and GRI</v>
      </c>
    </row>
    <row r="48" spans="1:31" s="709" customFormat="1" ht="30" customHeight="1">
      <c r="A48" s="36"/>
      <c r="B48" s="484" t="s">
        <v>1887</v>
      </c>
      <c r="C48" s="720" t="s">
        <v>108</v>
      </c>
      <c r="D48" s="720" t="s">
        <v>713</v>
      </c>
      <c r="E48" s="762">
        <v>237.5</v>
      </c>
      <c r="F48" s="762">
        <v>237.5</v>
      </c>
      <c r="G48" s="762">
        <v>712.5</v>
      </c>
      <c r="H48" s="721" t="s">
        <v>627</v>
      </c>
      <c r="I48" s="722">
        <v>28</v>
      </c>
      <c r="J48" s="762">
        <v>237.5</v>
      </c>
      <c r="K48" s="762">
        <v>237.5</v>
      </c>
      <c r="L48" s="762">
        <v>712.5</v>
      </c>
      <c r="M48" s="721" t="s">
        <v>627</v>
      </c>
      <c r="N48" s="722">
        <v>27</v>
      </c>
      <c r="O48" s="762">
        <v>237.5</v>
      </c>
      <c r="P48" s="762">
        <v>237.5</v>
      </c>
      <c r="Q48" s="762">
        <v>712.5</v>
      </c>
      <c r="R48" s="725" t="s">
        <v>627</v>
      </c>
      <c r="S48" s="722">
        <v>25</v>
      </c>
      <c r="T48" s="762">
        <v>247.5</v>
      </c>
      <c r="U48" s="762">
        <v>247.5</v>
      </c>
      <c r="V48" s="762">
        <v>722.5</v>
      </c>
      <c r="W48" s="721" t="s">
        <v>627</v>
      </c>
      <c r="X48" s="722">
        <v>24</v>
      </c>
      <c r="Y48" s="762">
        <v>247.5</v>
      </c>
      <c r="Z48" s="762">
        <v>247.5</v>
      </c>
      <c r="AA48" s="762">
        <v>722.5</v>
      </c>
      <c r="AB48" s="721" t="s">
        <v>627</v>
      </c>
      <c r="AC48" s="722" t="s">
        <v>690</v>
      </c>
      <c r="AD48" s="721" t="str">
        <f>VLOOKUP(B:B,'Conditions and freight surcharg'!A:D,3,FALSE)</f>
        <v>Refer to Terms and Surcharges</v>
      </c>
      <c r="AE48" s="721" t="str">
        <f>VLOOKUP(C:C,'Conditions and freight surcharg'!B:E,3,FALSE)</f>
        <v>CHINA DOC, Low-Sulphur SC and GRI</v>
      </c>
    </row>
    <row r="49" spans="1:31" s="709" customFormat="1" ht="30" customHeight="1">
      <c r="A49" s="36"/>
      <c r="B49" s="486" t="s">
        <v>151</v>
      </c>
      <c r="C49" s="726" t="s">
        <v>108</v>
      </c>
      <c r="D49" s="720" t="s">
        <v>713</v>
      </c>
      <c r="E49" s="762">
        <v>161.5</v>
      </c>
      <c r="F49" s="762">
        <v>161.5</v>
      </c>
      <c r="G49" s="762">
        <v>323</v>
      </c>
      <c r="H49" s="721" t="s">
        <v>627</v>
      </c>
      <c r="I49" s="722">
        <v>34</v>
      </c>
      <c r="J49" s="762">
        <v>161.5</v>
      </c>
      <c r="K49" s="762">
        <v>161.5</v>
      </c>
      <c r="L49" s="762">
        <v>323</v>
      </c>
      <c r="M49" s="721" t="s">
        <v>627</v>
      </c>
      <c r="N49" s="722">
        <v>33</v>
      </c>
      <c r="O49" s="762">
        <v>161.5</v>
      </c>
      <c r="P49" s="762">
        <v>161.5</v>
      </c>
      <c r="Q49" s="762">
        <v>323</v>
      </c>
      <c r="R49" s="725" t="s">
        <v>627</v>
      </c>
      <c r="S49" s="722">
        <v>31</v>
      </c>
      <c r="T49" s="762">
        <v>171.5</v>
      </c>
      <c r="U49" s="762">
        <v>171.5</v>
      </c>
      <c r="V49" s="762">
        <v>333</v>
      </c>
      <c r="W49" s="721" t="s">
        <v>627</v>
      </c>
      <c r="X49" s="722">
        <v>30</v>
      </c>
      <c r="Y49" s="762">
        <v>171.5</v>
      </c>
      <c r="Z49" s="762">
        <v>171.5</v>
      </c>
      <c r="AA49" s="762">
        <v>333</v>
      </c>
      <c r="AB49" s="721" t="s">
        <v>627</v>
      </c>
      <c r="AC49" s="722">
        <v>27</v>
      </c>
      <c r="AD49" s="721" t="str">
        <f>VLOOKUP(B:B,'Conditions and freight surcharg'!A:D,3,FALSE)</f>
        <v>Refer to Terms and Surcharges</v>
      </c>
      <c r="AE49" s="721" t="str">
        <f>VLOOKUP(C:C,'Conditions and freight surcharg'!B:E,3,FALSE)</f>
        <v>CHINA DOC, Low-Sulphur SC and GRI</v>
      </c>
    </row>
    <row r="50" spans="1:31" s="709" customFormat="1" ht="30" customHeight="1">
      <c r="A50" s="36"/>
      <c r="B50" s="734" t="s">
        <v>255</v>
      </c>
      <c r="C50" s="735" t="s">
        <v>108</v>
      </c>
      <c r="D50" s="720" t="s">
        <v>713</v>
      </c>
      <c r="E50" s="762">
        <v>132.5</v>
      </c>
      <c r="F50" s="762">
        <v>132.5</v>
      </c>
      <c r="G50" s="762">
        <v>132.5</v>
      </c>
      <c r="H50" s="721" t="s">
        <v>627</v>
      </c>
      <c r="I50" s="722">
        <v>29</v>
      </c>
      <c r="J50" s="762">
        <v>132.5</v>
      </c>
      <c r="K50" s="762">
        <v>132.5</v>
      </c>
      <c r="L50" s="762">
        <v>132.5</v>
      </c>
      <c r="M50" s="721" t="s">
        <v>627</v>
      </c>
      <c r="N50" s="722">
        <v>28</v>
      </c>
      <c r="O50" s="762">
        <v>132.5</v>
      </c>
      <c r="P50" s="762">
        <v>132.5</v>
      </c>
      <c r="Q50" s="762">
        <v>132.5</v>
      </c>
      <c r="R50" s="724" t="s">
        <v>627</v>
      </c>
      <c r="S50" s="722">
        <v>26</v>
      </c>
      <c r="T50" s="762">
        <v>142.5</v>
      </c>
      <c r="U50" s="762">
        <v>142.5</v>
      </c>
      <c r="V50" s="762">
        <v>142.5</v>
      </c>
      <c r="W50" s="721" t="s">
        <v>627</v>
      </c>
      <c r="X50" s="722">
        <v>25</v>
      </c>
      <c r="Y50" s="762">
        <v>142.5</v>
      </c>
      <c r="Z50" s="762">
        <v>142.5</v>
      </c>
      <c r="AA50" s="762">
        <v>142.5</v>
      </c>
      <c r="AB50" s="721" t="s">
        <v>627</v>
      </c>
      <c r="AC50" s="722">
        <v>22</v>
      </c>
      <c r="AD50" s="721" t="s">
        <v>927</v>
      </c>
      <c r="AE50" s="721" t="str">
        <f>VLOOKUP(C:C,'Conditions and freight surcharg'!B:E,3,FALSE)</f>
        <v>CHINA DOC, Low-Sulphur SC and GRI</v>
      </c>
    </row>
    <row r="51" spans="1:31" s="709" customFormat="1" ht="30" customHeight="1">
      <c r="A51" s="36"/>
      <c r="B51" s="484" t="s">
        <v>495</v>
      </c>
      <c r="C51" s="720" t="s">
        <v>108</v>
      </c>
      <c r="D51" s="720" t="s">
        <v>713</v>
      </c>
      <c r="E51" s="762">
        <v>150.5</v>
      </c>
      <c r="F51" s="762">
        <v>150.5</v>
      </c>
      <c r="G51" s="762">
        <v>301</v>
      </c>
      <c r="H51" s="721" t="s">
        <v>627</v>
      </c>
      <c r="I51" s="722">
        <v>28</v>
      </c>
      <c r="J51" s="762">
        <v>150.5</v>
      </c>
      <c r="K51" s="762">
        <v>150.5</v>
      </c>
      <c r="L51" s="762">
        <v>301</v>
      </c>
      <c r="M51" s="721" t="s">
        <v>627</v>
      </c>
      <c r="N51" s="722">
        <v>27</v>
      </c>
      <c r="O51" s="762">
        <v>150.5</v>
      </c>
      <c r="P51" s="762">
        <v>150.5</v>
      </c>
      <c r="Q51" s="762">
        <v>301</v>
      </c>
      <c r="R51" s="721" t="s">
        <v>627</v>
      </c>
      <c r="S51" s="722">
        <v>25</v>
      </c>
      <c r="T51" s="762">
        <v>160.5</v>
      </c>
      <c r="U51" s="762">
        <v>160.5</v>
      </c>
      <c r="V51" s="762">
        <v>311</v>
      </c>
      <c r="W51" s="721" t="s">
        <v>627</v>
      </c>
      <c r="X51" s="722">
        <v>24</v>
      </c>
      <c r="Y51" s="762">
        <v>160.5</v>
      </c>
      <c r="Z51" s="762">
        <v>160.5</v>
      </c>
      <c r="AA51" s="762">
        <v>311</v>
      </c>
      <c r="AB51" s="721" t="s">
        <v>627</v>
      </c>
      <c r="AC51" s="722">
        <v>21</v>
      </c>
      <c r="AD51" s="721" t="s">
        <v>927</v>
      </c>
      <c r="AE51" s="721" t="str">
        <f>VLOOKUP(C:C,'Conditions and freight surcharg'!B:E,3,FALSE)</f>
        <v>CHINA DOC, Low-Sulphur SC and GRI</v>
      </c>
    </row>
    <row r="52" spans="1:31" s="709" customFormat="1" ht="30" customHeight="1">
      <c r="A52" s="36"/>
      <c r="B52" s="484" t="s">
        <v>530</v>
      </c>
      <c r="C52" s="720" t="s">
        <v>108</v>
      </c>
      <c r="D52" s="720" t="s">
        <v>713</v>
      </c>
      <c r="E52" s="762">
        <v>152.5</v>
      </c>
      <c r="F52" s="762">
        <v>152.5</v>
      </c>
      <c r="G52" s="762">
        <v>305</v>
      </c>
      <c r="H52" s="721" t="s">
        <v>627</v>
      </c>
      <c r="I52" s="722">
        <v>28</v>
      </c>
      <c r="J52" s="762">
        <v>152.5</v>
      </c>
      <c r="K52" s="762">
        <v>152.5</v>
      </c>
      <c r="L52" s="762">
        <v>305</v>
      </c>
      <c r="M52" s="721" t="s">
        <v>627</v>
      </c>
      <c r="N52" s="722">
        <v>27</v>
      </c>
      <c r="O52" s="762">
        <v>152.5</v>
      </c>
      <c r="P52" s="762">
        <v>152.5</v>
      </c>
      <c r="Q52" s="762">
        <v>305</v>
      </c>
      <c r="R52" s="724" t="s">
        <v>627</v>
      </c>
      <c r="S52" s="722">
        <v>25</v>
      </c>
      <c r="T52" s="762">
        <v>162.5</v>
      </c>
      <c r="U52" s="762">
        <v>162.5</v>
      </c>
      <c r="V52" s="762">
        <v>315</v>
      </c>
      <c r="W52" s="721" t="s">
        <v>627</v>
      </c>
      <c r="X52" s="722">
        <v>24</v>
      </c>
      <c r="Y52" s="762">
        <v>162.5</v>
      </c>
      <c r="Z52" s="762">
        <v>162.5</v>
      </c>
      <c r="AA52" s="762">
        <v>315</v>
      </c>
      <c r="AB52" s="721" t="s">
        <v>627</v>
      </c>
      <c r="AC52" s="722">
        <v>21</v>
      </c>
      <c r="AD52" s="721" t="str">
        <f>VLOOKUP(B:B,'Conditions and freight surcharg'!A:D,3,FALSE)</f>
        <v>Refer to Terms and Surcharges</v>
      </c>
      <c r="AE52" s="721" t="str">
        <f>VLOOKUP(C:C,'Conditions and freight surcharg'!B:E,3,FALSE)</f>
        <v>CHINA DOC, Low-Sulphur SC and GRI</v>
      </c>
    </row>
    <row r="53" spans="1:31" s="709" customFormat="1" ht="30" customHeight="1">
      <c r="A53" s="36"/>
      <c r="B53" s="486" t="s">
        <v>347</v>
      </c>
      <c r="C53" s="726" t="s">
        <v>108</v>
      </c>
      <c r="D53" s="720" t="s">
        <v>713</v>
      </c>
      <c r="E53" s="762">
        <v>147.5</v>
      </c>
      <c r="F53" s="762">
        <v>147.5</v>
      </c>
      <c r="G53" s="762">
        <v>295</v>
      </c>
      <c r="H53" s="721" t="s">
        <v>627</v>
      </c>
      <c r="I53" s="722">
        <v>28</v>
      </c>
      <c r="J53" s="762">
        <v>147.5</v>
      </c>
      <c r="K53" s="762">
        <v>147.5</v>
      </c>
      <c r="L53" s="762">
        <v>295</v>
      </c>
      <c r="M53" s="721" t="s">
        <v>627</v>
      </c>
      <c r="N53" s="722">
        <v>27</v>
      </c>
      <c r="O53" s="762">
        <v>147.5</v>
      </c>
      <c r="P53" s="762">
        <v>147.5</v>
      </c>
      <c r="Q53" s="762">
        <v>295</v>
      </c>
      <c r="R53" s="724" t="s">
        <v>627</v>
      </c>
      <c r="S53" s="722">
        <v>25</v>
      </c>
      <c r="T53" s="762">
        <v>157.5</v>
      </c>
      <c r="U53" s="762">
        <v>157.5</v>
      </c>
      <c r="V53" s="762">
        <v>305</v>
      </c>
      <c r="W53" s="721" t="s">
        <v>627</v>
      </c>
      <c r="X53" s="722">
        <v>24</v>
      </c>
      <c r="Y53" s="762">
        <v>157.5</v>
      </c>
      <c r="Z53" s="762">
        <v>157.5</v>
      </c>
      <c r="AA53" s="762">
        <v>305</v>
      </c>
      <c r="AB53" s="721" t="s">
        <v>627</v>
      </c>
      <c r="AC53" s="722">
        <v>21</v>
      </c>
      <c r="AD53" s="721" t="str">
        <f>VLOOKUP(B:B,'Conditions and freight surcharg'!A:D,3,FALSE)</f>
        <v>Refer to Terms and Surcharges</v>
      </c>
      <c r="AE53" s="721" t="str">
        <f>VLOOKUP(C:C,'Conditions and freight surcharg'!B:E,3,FALSE)</f>
        <v>CHINA DOC, Low-Sulphur SC and GRI</v>
      </c>
    </row>
    <row r="54" spans="1:31" s="709" customFormat="1" ht="30" customHeight="1">
      <c r="A54" s="36"/>
      <c r="B54" s="486" t="s">
        <v>477</v>
      </c>
      <c r="C54" s="726" t="s">
        <v>108</v>
      </c>
      <c r="D54" s="720" t="s">
        <v>713</v>
      </c>
      <c r="E54" s="762">
        <v>55</v>
      </c>
      <c r="F54" s="762">
        <v>55</v>
      </c>
      <c r="G54" s="762">
        <v>55</v>
      </c>
      <c r="H54" s="721" t="s">
        <v>627</v>
      </c>
      <c r="I54" s="722">
        <v>31</v>
      </c>
      <c r="J54" s="762">
        <v>55</v>
      </c>
      <c r="K54" s="762">
        <v>55</v>
      </c>
      <c r="L54" s="762">
        <v>55</v>
      </c>
      <c r="M54" s="721" t="s">
        <v>627</v>
      </c>
      <c r="N54" s="722">
        <v>30</v>
      </c>
      <c r="O54" s="762">
        <v>55</v>
      </c>
      <c r="P54" s="762">
        <v>55</v>
      </c>
      <c r="Q54" s="762">
        <v>55</v>
      </c>
      <c r="R54" s="724" t="s">
        <v>627</v>
      </c>
      <c r="S54" s="722">
        <v>28</v>
      </c>
      <c r="T54" s="762">
        <v>65</v>
      </c>
      <c r="U54" s="762">
        <v>65</v>
      </c>
      <c r="V54" s="762">
        <v>65</v>
      </c>
      <c r="W54" s="721" t="s">
        <v>627</v>
      </c>
      <c r="X54" s="722">
        <v>27</v>
      </c>
      <c r="Y54" s="762">
        <v>65</v>
      </c>
      <c r="Z54" s="762">
        <v>65</v>
      </c>
      <c r="AA54" s="762">
        <v>65</v>
      </c>
      <c r="AB54" s="721" t="s">
        <v>627</v>
      </c>
      <c r="AC54" s="722">
        <v>24</v>
      </c>
      <c r="AD54" s="721" t="str">
        <f>VLOOKUP(B:B,'Conditions and freight surcharg'!A:D,3,FALSE)</f>
        <v>Refer to Terms and Surcharges</v>
      </c>
      <c r="AE54" s="721" t="str">
        <f>VLOOKUP(C:C,'Conditions and freight surcharg'!B:E,3,FALSE)</f>
        <v>CHINA DOC, Low-Sulphur SC and GRI</v>
      </c>
    </row>
    <row r="55" spans="1:31" s="709" customFormat="1" ht="30" customHeight="1">
      <c r="A55" s="36"/>
      <c r="B55" s="484" t="s">
        <v>58</v>
      </c>
      <c r="C55" s="720" t="s">
        <v>108</v>
      </c>
      <c r="D55" s="720" t="s">
        <v>713</v>
      </c>
      <c r="E55" s="762">
        <v>120.5</v>
      </c>
      <c r="F55" s="762">
        <v>120.5</v>
      </c>
      <c r="G55" s="762">
        <v>120.5</v>
      </c>
      <c r="H55" s="721" t="s">
        <v>627</v>
      </c>
      <c r="I55" s="722">
        <v>29</v>
      </c>
      <c r="J55" s="762">
        <v>120.5</v>
      </c>
      <c r="K55" s="762">
        <v>120.5</v>
      </c>
      <c r="L55" s="762">
        <v>120.5</v>
      </c>
      <c r="M55" s="721" t="s">
        <v>627</v>
      </c>
      <c r="N55" s="722">
        <v>28</v>
      </c>
      <c r="O55" s="762">
        <v>120.5</v>
      </c>
      <c r="P55" s="762">
        <v>120.5</v>
      </c>
      <c r="Q55" s="762">
        <v>120.5</v>
      </c>
      <c r="R55" s="724" t="s">
        <v>627</v>
      </c>
      <c r="S55" s="722">
        <v>26</v>
      </c>
      <c r="T55" s="762">
        <v>130.5</v>
      </c>
      <c r="U55" s="762">
        <v>130.5</v>
      </c>
      <c r="V55" s="762">
        <v>130.5</v>
      </c>
      <c r="W55" s="721" t="s">
        <v>627</v>
      </c>
      <c r="X55" s="722">
        <v>25</v>
      </c>
      <c r="Y55" s="762">
        <v>130.5</v>
      </c>
      <c r="Z55" s="762">
        <v>130.5</v>
      </c>
      <c r="AA55" s="762">
        <v>130.5</v>
      </c>
      <c r="AB55" s="721" t="s">
        <v>627</v>
      </c>
      <c r="AC55" s="722">
        <v>22</v>
      </c>
      <c r="AD55" s="721" t="s">
        <v>927</v>
      </c>
      <c r="AE55" s="721" t="str">
        <f>VLOOKUP(C:C,'Conditions and freight surcharg'!B:E,3,FALSE)</f>
        <v>CHINA DOC, Low-Sulphur SC and GRI</v>
      </c>
    </row>
    <row r="56" spans="1:31" s="709" customFormat="1" ht="30" customHeight="1">
      <c r="A56" s="36"/>
      <c r="B56" s="486" t="s">
        <v>63</v>
      </c>
      <c r="C56" s="726" t="s">
        <v>108</v>
      </c>
      <c r="D56" s="720" t="s">
        <v>713</v>
      </c>
      <c r="E56" s="762">
        <v>154.5</v>
      </c>
      <c r="F56" s="762">
        <v>154.5</v>
      </c>
      <c r="G56" s="762">
        <v>309</v>
      </c>
      <c r="H56" s="721" t="s">
        <v>627</v>
      </c>
      <c r="I56" s="722">
        <v>27</v>
      </c>
      <c r="J56" s="762">
        <v>154.5</v>
      </c>
      <c r="K56" s="762">
        <v>154.5</v>
      </c>
      <c r="L56" s="762">
        <v>309</v>
      </c>
      <c r="M56" s="721" t="s">
        <v>627</v>
      </c>
      <c r="N56" s="722">
        <v>26</v>
      </c>
      <c r="O56" s="762">
        <v>154.5</v>
      </c>
      <c r="P56" s="762">
        <v>154.5</v>
      </c>
      <c r="Q56" s="762">
        <v>309</v>
      </c>
      <c r="R56" s="724" t="s">
        <v>627</v>
      </c>
      <c r="S56" s="722">
        <v>24</v>
      </c>
      <c r="T56" s="762">
        <v>164.5</v>
      </c>
      <c r="U56" s="762">
        <v>164.5</v>
      </c>
      <c r="V56" s="762">
        <v>319</v>
      </c>
      <c r="W56" s="721" t="s">
        <v>627</v>
      </c>
      <c r="X56" s="722">
        <v>23</v>
      </c>
      <c r="Y56" s="762">
        <v>164.5</v>
      </c>
      <c r="Z56" s="762">
        <v>164.5</v>
      </c>
      <c r="AA56" s="762">
        <v>319</v>
      </c>
      <c r="AB56" s="721" t="s">
        <v>627</v>
      </c>
      <c r="AC56" s="722">
        <v>20</v>
      </c>
      <c r="AD56" s="721" t="s">
        <v>927</v>
      </c>
      <c r="AE56" s="721" t="str">
        <f>VLOOKUP(C:C,'Conditions and freight surcharg'!B:E,3,FALSE)</f>
        <v>CHINA DOC, Low-Sulphur SC and GRI</v>
      </c>
    </row>
    <row r="57" spans="1:31" s="709" customFormat="1" ht="30" customHeight="1">
      <c r="A57" s="36"/>
      <c r="B57" s="484" t="s">
        <v>64</v>
      </c>
      <c r="C57" s="720" t="s">
        <v>108</v>
      </c>
      <c r="D57" s="720" t="s">
        <v>713</v>
      </c>
      <c r="E57" s="762">
        <v>147.5</v>
      </c>
      <c r="F57" s="762">
        <v>147.5</v>
      </c>
      <c r="G57" s="762">
        <v>295</v>
      </c>
      <c r="H57" s="721" t="s">
        <v>627</v>
      </c>
      <c r="I57" s="722">
        <v>27</v>
      </c>
      <c r="J57" s="762">
        <v>147.5</v>
      </c>
      <c r="K57" s="762">
        <v>147.5</v>
      </c>
      <c r="L57" s="762">
        <v>295</v>
      </c>
      <c r="M57" s="721" t="s">
        <v>627</v>
      </c>
      <c r="N57" s="722">
        <v>26</v>
      </c>
      <c r="O57" s="762">
        <v>147.5</v>
      </c>
      <c r="P57" s="762">
        <v>147.5</v>
      </c>
      <c r="Q57" s="762">
        <v>295</v>
      </c>
      <c r="R57" s="725" t="s">
        <v>627</v>
      </c>
      <c r="S57" s="722">
        <v>24</v>
      </c>
      <c r="T57" s="762">
        <v>157.5</v>
      </c>
      <c r="U57" s="762">
        <v>157.5</v>
      </c>
      <c r="V57" s="762">
        <v>305</v>
      </c>
      <c r="W57" s="721" t="s">
        <v>627</v>
      </c>
      <c r="X57" s="722">
        <v>23</v>
      </c>
      <c r="Y57" s="762">
        <v>157.5</v>
      </c>
      <c r="Z57" s="762">
        <v>157.5</v>
      </c>
      <c r="AA57" s="762">
        <v>305</v>
      </c>
      <c r="AB57" s="721" t="s">
        <v>627</v>
      </c>
      <c r="AC57" s="722">
        <v>20</v>
      </c>
      <c r="AD57" s="721" t="str">
        <f>VLOOKUP(B:B,'Conditions and freight surcharg'!A:D,3,FALSE)</f>
        <v>Refer to Terms and Surcharges</v>
      </c>
      <c r="AE57" s="721" t="str">
        <f>VLOOKUP(C:C,'Conditions and freight surcharg'!B:E,3,FALSE)</f>
        <v>CHINA DOC, Low-Sulphur SC and GRI</v>
      </c>
    </row>
    <row r="58" spans="1:31" s="709" customFormat="1" ht="30" customHeight="1">
      <c r="A58" s="36"/>
      <c r="B58" s="484" t="s">
        <v>146</v>
      </c>
      <c r="C58" s="720" t="s">
        <v>147</v>
      </c>
      <c r="D58" s="720" t="s">
        <v>713</v>
      </c>
      <c r="E58" s="762">
        <v>432.5</v>
      </c>
      <c r="F58" s="762">
        <v>432.5</v>
      </c>
      <c r="G58" s="762">
        <v>432.5</v>
      </c>
      <c r="H58" s="721" t="s">
        <v>628</v>
      </c>
      <c r="I58" s="722">
        <v>68</v>
      </c>
      <c r="J58" s="762">
        <v>432.5</v>
      </c>
      <c r="K58" s="762">
        <v>432.5</v>
      </c>
      <c r="L58" s="762">
        <v>432.5</v>
      </c>
      <c r="M58" s="721" t="s">
        <v>628</v>
      </c>
      <c r="N58" s="722">
        <v>67</v>
      </c>
      <c r="O58" s="762">
        <v>432.5</v>
      </c>
      <c r="P58" s="762">
        <v>432.5</v>
      </c>
      <c r="Q58" s="762">
        <v>432.5</v>
      </c>
      <c r="R58" s="721" t="s">
        <v>628</v>
      </c>
      <c r="S58" s="722">
        <v>65</v>
      </c>
      <c r="T58" s="762" t="s">
        <v>690</v>
      </c>
      <c r="U58" s="762" t="s">
        <v>690</v>
      </c>
      <c r="V58" s="762" t="s">
        <v>690</v>
      </c>
      <c r="W58" s="721" t="s">
        <v>690</v>
      </c>
      <c r="X58" s="722" t="s">
        <v>690</v>
      </c>
      <c r="Y58" s="762" t="s">
        <v>690</v>
      </c>
      <c r="Z58" s="762" t="s">
        <v>690</v>
      </c>
      <c r="AA58" s="762" t="s">
        <v>690</v>
      </c>
      <c r="AB58" s="721" t="s">
        <v>690</v>
      </c>
      <c r="AC58" s="722" t="s">
        <v>690</v>
      </c>
      <c r="AD58" s="721" t="s">
        <v>927</v>
      </c>
      <c r="AE58" s="721" t="str">
        <f>VLOOKUP(C:C,'Conditions and freight surcharg'!B:E,3,FALSE)</f>
        <v>AMS, Low-Sulphur SC and GRI</v>
      </c>
    </row>
    <row r="59" spans="1:31" s="709" customFormat="1" ht="30" customHeight="1">
      <c r="A59" s="36"/>
      <c r="B59" s="486" t="s">
        <v>166</v>
      </c>
      <c r="C59" s="720" t="s">
        <v>147</v>
      </c>
      <c r="D59" s="720" t="s">
        <v>713</v>
      </c>
      <c r="E59" s="762">
        <v>372.5</v>
      </c>
      <c r="F59" s="762">
        <v>372.5</v>
      </c>
      <c r="G59" s="762">
        <v>745</v>
      </c>
      <c r="H59" s="721" t="s">
        <v>628</v>
      </c>
      <c r="I59" s="722">
        <v>63</v>
      </c>
      <c r="J59" s="762">
        <v>372.5</v>
      </c>
      <c r="K59" s="762">
        <v>372.5</v>
      </c>
      <c r="L59" s="762">
        <v>745</v>
      </c>
      <c r="M59" s="721" t="s">
        <v>628</v>
      </c>
      <c r="N59" s="722">
        <v>62</v>
      </c>
      <c r="O59" s="762">
        <v>372.5</v>
      </c>
      <c r="P59" s="762">
        <v>372.5</v>
      </c>
      <c r="Q59" s="762">
        <v>745</v>
      </c>
      <c r="R59" s="725" t="s">
        <v>628</v>
      </c>
      <c r="S59" s="722">
        <v>60</v>
      </c>
      <c r="T59" s="762" t="s">
        <v>690</v>
      </c>
      <c r="U59" s="762" t="s">
        <v>690</v>
      </c>
      <c r="V59" s="762" t="s">
        <v>690</v>
      </c>
      <c r="W59" s="721" t="s">
        <v>690</v>
      </c>
      <c r="X59" s="722" t="s">
        <v>690</v>
      </c>
      <c r="Y59" s="762" t="s">
        <v>690</v>
      </c>
      <c r="Z59" s="762" t="s">
        <v>690</v>
      </c>
      <c r="AA59" s="762" t="s">
        <v>690</v>
      </c>
      <c r="AB59" s="721" t="s">
        <v>690</v>
      </c>
      <c r="AC59" s="722" t="s">
        <v>690</v>
      </c>
      <c r="AD59" s="721" t="str">
        <f>VLOOKUP(B:B,'Conditions and freight surcharg'!A:D,3,FALSE)</f>
        <v>Refer to Terms and Surcharges</v>
      </c>
      <c r="AE59" s="721" t="str">
        <f>VLOOKUP(C:C,'Conditions and freight surcharg'!B:E,3,FALSE)</f>
        <v>AMS, Low-Sulphur SC and GRI</v>
      </c>
    </row>
    <row r="60" spans="1:31" s="709" customFormat="1" ht="30" customHeight="1">
      <c r="A60" s="36"/>
      <c r="B60" s="484" t="s">
        <v>197</v>
      </c>
      <c r="C60" s="720" t="s">
        <v>147</v>
      </c>
      <c r="D60" s="720" t="s">
        <v>713</v>
      </c>
      <c r="E60" s="762">
        <v>452.5</v>
      </c>
      <c r="F60" s="762">
        <v>452.5</v>
      </c>
      <c r="G60" s="762">
        <v>452.5</v>
      </c>
      <c r="H60" s="721" t="s">
        <v>628</v>
      </c>
      <c r="I60" s="722">
        <v>68</v>
      </c>
      <c r="J60" s="762">
        <v>452.5</v>
      </c>
      <c r="K60" s="762">
        <v>452.5</v>
      </c>
      <c r="L60" s="762">
        <v>452.5</v>
      </c>
      <c r="M60" s="721" t="s">
        <v>628</v>
      </c>
      <c r="N60" s="722">
        <v>67</v>
      </c>
      <c r="O60" s="762">
        <v>452.5</v>
      </c>
      <c r="P60" s="762">
        <v>452.5</v>
      </c>
      <c r="Q60" s="762">
        <v>452.5</v>
      </c>
      <c r="R60" s="724" t="s">
        <v>628</v>
      </c>
      <c r="S60" s="722">
        <v>65</v>
      </c>
      <c r="T60" s="762" t="s">
        <v>690</v>
      </c>
      <c r="U60" s="762" t="s">
        <v>690</v>
      </c>
      <c r="V60" s="762" t="s">
        <v>690</v>
      </c>
      <c r="W60" s="721" t="s">
        <v>690</v>
      </c>
      <c r="X60" s="722" t="s">
        <v>690</v>
      </c>
      <c r="Y60" s="762" t="s">
        <v>690</v>
      </c>
      <c r="Z60" s="762" t="s">
        <v>690</v>
      </c>
      <c r="AA60" s="762" t="s">
        <v>690</v>
      </c>
      <c r="AB60" s="721" t="s">
        <v>690</v>
      </c>
      <c r="AC60" s="722" t="s">
        <v>690</v>
      </c>
      <c r="AD60" s="721" t="str">
        <f>VLOOKUP(B:B,'Conditions and freight surcharg'!A:D,3,FALSE)</f>
        <v>Refer to Terms and Surcharges</v>
      </c>
      <c r="AE60" s="721" t="str">
        <f>VLOOKUP(C:C,'Conditions and freight surcharg'!B:E,3,FALSE)</f>
        <v>AMS, Low-Sulphur SC and GRI</v>
      </c>
    </row>
    <row r="61" spans="1:31" s="709" customFormat="1" ht="30" customHeight="1">
      <c r="A61" s="36"/>
      <c r="B61" s="484" t="s">
        <v>1090</v>
      </c>
      <c r="C61" s="720" t="s">
        <v>1091</v>
      </c>
      <c r="D61" s="720" t="s">
        <v>605</v>
      </c>
      <c r="E61" s="762">
        <v>305</v>
      </c>
      <c r="F61" s="762">
        <v>305</v>
      </c>
      <c r="G61" s="762">
        <v>315</v>
      </c>
      <c r="H61" s="721" t="s">
        <v>667</v>
      </c>
      <c r="I61" s="722" t="s">
        <v>690</v>
      </c>
      <c r="J61" s="762">
        <v>305</v>
      </c>
      <c r="K61" s="762">
        <v>305</v>
      </c>
      <c r="L61" s="762">
        <v>315</v>
      </c>
      <c r="M61" s="721" t="s">
        <v>667</v>
      </c>
      <c r="N61" s="722" t="s">
        <v>690</v>
      </c>
      <c r="O61" s="762">
        <v>305</v>
      </c>
      <c r="P61" s="762">
        <v>305</v>
      </c>
      <c r="Q61" s="762">
        <v>315</v>
      </c>
      <c r="R61" s="724" t="s">
        <v>667</v>
      </c>
      <c r="S61" s="722" t="s">
        <v>690</v>
      </c>
      <c r="T61" s="762" t="s">
        <v>690</v>
      </c>
      <c r="U61" s="762" t="s">
        <v>690</v>
      </c>
      <c r="V61" s="762" t="s">
        <v>690</v>
      </c>
      <c r="W61" s="721" t="s">
        <v>690</v>
      </c>
      <c r="X61" s="722" t="s">
        <v>690</v>
      </c>
      <c r="Y61" s="762" t="s">
        <v>690</v>
      </c>
      <c r="Z61" s="762" t="s">
        <v>690</v>
      </c>
      <c r="AA61" s="762" t="s">
        <v>690</v>
      </c>
      <c r="AB61" s="721" t="s">
        <v>690</v>
      </c>
      <c r="AC61" s="722" t="s">
        <v>690</v>
      </c>
      <c r="AD61" s="721" t="s">
        <v>927</v>
      </c>
      <c r="AE61" s="721" t="str">
        <f>VLOOKUP(C:C,'Conditions and freight surcharg'!B:E,3,FALSE)</f>
        <v>AMS, Low-Sulphur SC and GRI</v>
      </c>
    </row>
    <row r="62" spans="1:31" s="709" customFormat="1" ht="30" customHeight="1">
      <c r="A62" s="36"/>
      <c r="B62" s="484" t="s">
        <v>431</v>
      </c>
      <c r="C62" s="720" t="s">
        <v>603</v>
      </c>
      <c r="D62" s="720" t="s">
        <v>713</v>
      </c>
      <c r="E62" s="762">
        <v>427.5</v>
      </c>
      <c r="F62" s="762">
        <v>427.5</v>
      </c>
      <c r="G62" s="762">
        <v>427.5</v>
      </c>
      <c r="H62" s="721" t="s">
        <v>628</v>
      </c>
      <c r="I62" s="722">
        <v>63</v>
      </c>
      <c r="J62" s="762">
        <v>427.5</v>
      </c>
      <c r="K62" s="762">
        <v>427.5</v>
      </c>
      <c r="L62" s="762">
        <v>427.5</v>
      </c>
      <c r="M62" s="721" t="s">
        <v>628</v>
      </c>
      <c r="N62" s="722">
        <v>62</v>
      </c>
      <c r="O62" s="762">
        <v>427.5</v>
      </c>
      <c r="P62" s="762">
        <v>427.5</v>
      </c>
      <c r="Q62" s="762">
        <v>427.5</v>
      </c>
      <c r="R62" s="724" t="s">
        <v>628</v>
      </c>
      <c r="S62" s="722">
        <v>60</v>
      </c>
      <c r="T62" s="762">
        <v>581.5</v>
      </c>
      <c r="U62" s="762">
        <v>581.5</v>
      </c>
      <c r="V62" s="762">
        <v>581.5</v>
      </c>
      <c r="W62" s="721" t="s">
        <v>627</v>
      </c>
      <c r="X62" s="722">
        <v>60</v>
      </c>
      <c r="Y62" s="762">
        <v>591.5</v>
      </c>
      <c r="Z62" s="762">
        <v>591.5</v>
      </c>
      <c r="AA62" s="762">
        <v>591.5</v>
      </c>
      <c r="AB62" s="721" t="s">
        <v>627</v>
      </c>
      <c r="AC62" s="722">
        <v>57</v>
      </c>
      <c r="AD62" s="721" t="str">
        <f>VLOOKUP(B:B,'Conditions and freight surcharg'!A:D,3,FALSE)</f>
        <v>Refer to Terms and Surcharges</v>
      </c>
      <c r="AE62" s="721" t="str">
        <f>VLOOKUP(C:C,'Conditions and freight surcharg'!B:E,3,FALSE)</f>
        <v>Low-Sulphur SC and GRI</v>
      </c>
    </row>
    <row r="63" spans="1:31" s="709" customFormat="1" ht="30" customHeight="1">
      <c r="A63" s="36"/>
      <c r="B63" s="484" t="s">
        <v>457</v>
      </c>
      <c r="C63" s="720" t="s">
        <v>603</v>
      </c>
      <c r="D63" s="720" t="s">
        <v>713</v>
      </c>
      <c r="E63" s="762">
        <v>527.5</v>
      </c>
      <c r="F63" s="762">
        <v>527.5</v>
      </c>
      <c r="G63" s="762">
        <v>527.5</v>
      </c>
      <c r="H63" s="721" t="s">
        <v>628</v>
      </c>
      <c r="I63" s="722">
        <v>62</v>
      </c>
      <c r="J63" s="762">
        <v>527.5</v>
      </c>
      <c r="K63" s="762">
        <v>527.5</v>
      </c>
      <c r="L63" s="762">
        <v>527.5</v>
      </c>
      <c r="M63" s="721" t="s">
        <v>628</v>
      </c>
      <c r="N63" s="722">
        <v>61</v>
      </c>
      <c r="O63" s="762">
        <v>527.5</v>
      </c>
      <c r="P63" s="762">
        <v>527.5</v>
      </c>
      <c r="Q63" s="762">
        <v>527.5</v>
      </c>
      <c r="R63" s="724" t="s">
        <v>628</v>
      </c>
      <c r="S63" s="722">
        <v>59</v>
      </c>
      <c r="T63" s="762">
        <v>651.5</v>
      </c>
      <c r="U63" s="762">
        <v>651.5</v>
      </c>
      <c r="V63" s="762">
        <v>651.5</v>
      </c>
      <c r="W63" s="721" t="s">
        <v>627</v>
      </c>
      <c r="X63" s="722">
        <v>60</v>
      </c>
      <c r="Y63" s="762">
        <v>661.5</v>
      </c>
      <c r="Z63" s="762">
        <v>661.5</v>
      </c>
      <c r="AA63" s="762">
        <v>661.5</v>
      </c>
      <c r="AB63" s="721" t="s">
        <v>627</v>
      </c>
      <c r="AC63" s="722">
        <v>57</v>
      </c>
      <c r="AD63" s="721" t="e">
        <f>VLOOKUP(B:B,'Conditions and freight surcharg'!A:D,3,FALSE)</f>
        <v>#N/A</v>
      </c>
      <c r="AE63" s="721" t="str">
        <f>VLOOKUP(C:C,'Conditions and freight surcharg'!B:E,3,FALSE)</f>
        <v>Low-Sulphur SC and GRI</v>
      </c>
    </row>
    <row r="64" spans="1:31" s="709" customFormat="1" ht="30" customHeight="1">
      <c r="A64" s="36"/>
      <c r="B64" s="484" t="s">
        <v>62</v>
      </c>
      <c r="C64" s="720" t="s">
        <v>441</v>
      </c>
      <c r="D64" s="720" t="s">
        <v>713</v>
      </c>
      <c r="E64" s="762">
        <v>347.5</v>
      </c>
      <c r="F64" s="762">
        <v>347.5</v>
      </c>
      <c r="G64" s="762">
        <v>347.5</v>
      </c>
      <c r="H64" s="721" t="s">
        <v>627</v>
      </c>
      <c r="I64" s="722" t="s">
        <v>690</v>
      </c>
      <c r="J64" s="762">
        <v>347.5</v>
      </c>
      <c r="K64" s="762">
        <v>347.5</v>
      </c>
      <c r="L64" s="762">
        <v>347.5</v>
      </c>
      <c r="M64" s="721" t="s">
        <v>627</v>
      </c>
      <c r="N64" s="722" t="s">
        <v>690</v>
      </c>
      <c r="O64" s="762">
        <v>347.5</v>
      </c>
      <c r="P64" s="762">
        <v>347.5</v>
      </c>
      <c r="Q64" s="762">
        <v>347.5</v>
      </c>
      <c r="R64" s="724" t="s">
        <v>627</v>
      </c>
      <c r="S64" s="722" t="s">
        <v>690</v>
      </c>
      <c r="T64" s="762">
        <v>357.5</v>
      </c>
      <c r="U64" s="762">
        <v>357.5</v>
      </c>
      <c r="V64" s="762">
        <v>357.5</v>
      </c>
      <c r="W64" s="721" t="s">
        <v>627</v>
      </c>
      <c r="X64" s="722" t="s">
        <v>690</v>
      </c>
      <c r="Y64" s="762">
        <v>357.5</v>
      </c>
      <c r="Z64" s="762">
        <v>357.5</v>
      </c>
      <c r="AA64" s="762">
        <v>357.5</v>
      </c>
      <c r="AB64" s="721" t="s">
        <v>627</v>
      </c>
      <c r="AC64" s="722" t="s">
        <v>690</v>
      </c>
      <c r="AD64" s="721" t="str">
        <f>VLOOKUP(B:B,'Conditions and freight surcharg'!A:D,3,FALSE)</f>
        <v>Refer to Terms and Surcharges</v>
      </c>
      <c r="AE64" s="721" t="str">
        <f>VLOOKUP(C:C,'Conditions and freight surcharg'!B:E,3,FALSE)</f>
        <v xml:space="preserve">ENS, Low-Sulphur SC and GRI </v>
      </c>
    </row>
    <row r="65" spans="1:31" s="709" customFormat="1" ht="30" customHeight="1">
      <c r="A65" s="36"/>
      <c r="B65" s="484" t="s">
        <v>54</v>
      </c>
      <c r="C65" s="720" t="s">
        <v>55</v>
      </c>
      <c r="D65" s="720" t="s">
        <v>713</v>
      </c>
      <c r="E65" s="762">
        <v>472.5</v>
      </c>
      <c r="F65" s="762">
        <v>472.5</v>
      </c>
      <c r="G65" s="762">
        <v>472.5</v>
      </c>
      <c r="H65" s="721" t="s">
        <v>628</v>
      </c>
      <c r="I65" s="722">
        <v>68</v>
      </c>
      <c r="J65" s="762">
        <v>472.5</v>
      </c>
      <c r="K65" s="762">
        <v>472.5</v>
      </c>
      <c r="L65" s="762">
        <v>472.5</v>
      </c>
      <c r="M65" s="721" t="s">
        <v>628</v>
      </c>
      <c r="N65" s="722">
        <v>67</v>
      </c>
      <c r="O65" s="762">
        <v>472.5</v>
      </c>
      <c r="P65" s="762">
        <v>472.5</v>
      </c>
      <c r="Q65" s="762">
        <v>472.5</v>
      </c>
      <c r="R65" s="721" t="s">
        <v>628</v>
      </c>
      <c r="S65" s="722">
        <v>65</v>
      </c>
      <c r="T65" s="762">
        <v>636.5</v>
      </c>
      <c r="U65" s="762">
        <v>636.5</v>
      </c>
      <c r="V65" s="762">
        <v>636.5</v>
      </c>
      <c r="W65" s="721" t="s">
        <v>627</v>
      </c>
      <c r="X65" s="722">
        <v>65</v>
      </c>
      <c r="Y65" s="762">
        <v>646.5</v>
      </c>
      <c r="Z65" s="762">
        <v>646.5</v>
      </c>
      <c r="AA65" s="762">
        <v>646.5</v>
      </c>
      <c r="AB65" s="721" t="s">
        <v>627</v>
      </c>
      <c r="AC65" s="722">
        <v>62</v>
      </c>
      <c r="AD65" s="721" t="str">
        <f>VLOOKUP(B:B,'Conditions and freight surcharg'!A:D,3,FALSE)</f>
        <v>Refer to Terms and Surcharges</v>
      </c>
      <c r="AE65" s="721" t="str">
        <f>VLOOKUP(C:C,'Conditions and freight surcharg'!B:E,3,FALSE)</f>
        <v>Low-Sulphur SC and GRI</v>
      </c>
    </row>
    <row r="66" spans="1:31" s="709" customFormat="1" ht="30" customHeight="1">
      <c r="A66" s="36"/>
      <c r="B66" s="734" t="s">
        <v>428</v>
      </c>
      <c r="C66" s="735" t="s">
        <v>176</v>
      </c>
      <c r="D66" s="720" t="s">
        <v>713</v>
      </c>
      <c r="E66" s="762">
        <v>341.5</v>
      </c>
      <c r="F66" s="762">
        <v>341.5</v>
      </c>
      <c r="G66" s="762">
        <v>341.5</v>
      </c>
      <c r="H66" s="721" t="s">
        <v>627</v>
      </c>
      <c r="I66" s="722" t="s">
        <v>690</v>
      </c>
      <c r="J66" s="762">
        <v>341.5</v>
      </c>
      <c r="K66" s="762">
        <v>341.5</v>
      </c>
      <c r="L66" s="762">
        <v>341.5</v>
      </c>
      <c r="M66" s="721" t="s">
        <v>627</v>
      </c>
      <c r="N66" s="722" t="s">
        <v>690</v>
      </c>
      <c r="O66" s="762">
        <v>341.5</v>
      </c>
      <c r="P66" s="762">
        <v>341.5</v>
      </c>
      <c r="Q66" s="762">
        <v>341.5</v>
      </c>
      <c r="R66" s="721" t="s">
        <v>627</v>
      </c>
      <c r="S66" s="722" t="s">
        <v>690</v>
      </c>
      <c r="T66" s="762">
        <v>351.5</v>
      </c>
      <c r="U66" s="762">
        <v>351.5</v>
      </c>
      <c r="V66" s="762">
        <v>351.5</v>
      </c>
      <c r="W66" s="721" t="s">
        <v>627</v>
      </c>
      <c r="X66" s="722" t="s">
        <v>690</v>
      </c>
      <c r="Y66" s="762">
        <v>351.5</v>
      </c>
      <c r="Z66" s="762">
        <v>351.5</v>
      </c>
      <c r="AA66" s="762">
        <v>351.5</v>
      </c>
      <c r="AB66" s="721" t="s">
        <v>627</v>
      </c>
      <c r="AC66" s="722" t="s">
        <v>2570</v>
      </c>
      <c r="AD66" s="721" t="str">
        <f>VLOOKUP(B:B,'Conditions and freight surcharg'!A:D,3,FALSE)</f>
        <v>Refer to Terms and Surcharges</v>
      </c>
      <c r="AE66" s="721" t="str">
        <f>VLOOKUP(C:C,'Conditions and freight surcharg'!B:E,3,FALSE)</f>
        <v xml:space="preserve">ENS, Low-Sulphur SC and GRI </v>
      </c>
    </row>
    <row r="67" spans="1:31" s="709" customFormat="1" ht="30" customHeight="1">
      <c r="A67" s="36"/>
      <c r="B67" s="486" t="s">
        <v>554</v>
      </c>
      <c r="C67" s="726" t="s">
        <v>81</v>
      </c>
      <c r="D67" s="720" t="s">
        <v>713</v>
      </c>
      <c r="E67" s="762">
        <v>346.5</v>
      </c>
      <c r="F67" s="762">
        <v>346.5</v>
      </c>
      <c r="G67" s="762">
        <v>346.5</v>
      </c>
      <c r="H67" s="721" t="s">
        <v>627</v>
      </c>
      <c r="I67" s="722">
        <v>56</v>
      </c>
      <c r="J67" s="762">
        <v>346.5</v>
      </c>
      <c r="K67" s="762">
        <v>346.5</v>
      </c>
      <c r="L67" s="762">
        <v>346.5</v>
      </c>
      <c r="M67" s="721" t="s">
        <v>627</v>
      </c>
      <c r="N67" s="722">
        <v>55</v>
      </c>
      <c r="O67" s="762">
        <v>346.5</v>
      </c>
      <c r="P67" s="762">
        <v>346.5</v>
      </c>
      <c r="Q67" s="762">
        <v>346.5</v>
      </c>
      <c r="R67" s="724" t="s">
        <v>627</v>
      </c>
      <c r="S67" s="722">
        <v>53</v>
      </c>
      <c r="T67" s="762">
        <v>356.5</v>
      </c>
      <c r="U67" s="762">
        <v>356.5</v>
      </c>
      <c r="V67" s="762">
        <v>356.5</v>
      </c>
      <c r="W67" s="721" t="s">
        <v>627</v>
      </c>
      <c r="X67" s="722">
        <v>52</v>
      </c>
      <c r="Y67" s="762">
        <v>356.5</v>
      </c>
      <c r="Z67" s="762">
        <v>356.5</v>
      </c>
      <c r="AA67" s="762">
        <v>356.5</v>
      </c>
      <c r="AB67" s="721" t="s">
        <v>627</v>
      </c>
      <c r="AC67" s="722">
        <v>49</v>
      </c>
      <c r="AD67" s="721" t="str">
        <f>VLOOKUP(B:B,'Conditions and freight surcharg'!A:D,3,FALSE)</f>
        <v>Refer to Terms and Surcharges</v>
      </c>
      <c r="AE67" s="721" t="str">
        <f>VLOOKUP(C:C,'Conditions and freight surcharg'!B:E,3,FALSE)</f>
        <v xml:space="preserve">ENS, Low-Sulphur SC and GRI </v>
      </c>
    </row>
    <row r="68" spans="1:31" s="709" customFormat="1" ht="30" customHeight="1">
      <c r="A68" s="36"/>
      <c r="B68" s="484" t="s">
        <v>553</v>
      </c>
      <c r="C68" s="720" t="s">
        <v>81</v>
      </c>
      <c r="D68" s="720" t="s">
        <v>713</v>
      </c>
      <c r="E68" s="762">
        <v>346.5</v>
      </c>
      <c r="F68" s="762">
        <v>346.5</v>
      </c>
      <c r="G68" s="762">
        <v>346.5</v>
      </c>
      <c r="H68" s="721" t="s">
        <v>627</v>
      </c>
      <c r="I68" s="722">
        <v>49</v>
      </c>
      <c r="J68" s="762">
        <v>346.5</v>
      </c>
      <c r="K68" s="762">
        <v>346.5</v>
      </c>
      <c r="L68" s="762">
        <v>346.5</v>
      </c>
      <c r="M68" s="721" t="s">
        <v>627</v>
      </c>
      <c r="N68" s="722">
        <v>48</v>
      </c>
      <c r="O68" s="762">
        <v>346.5</v>
      </c>
      <c r="P68" s="762">
        <v>346.5</v>
      </c>
      <c r="Q68" s="762">
        <v>346.5</v>
      </c>
      <c r="R68" s="724" t="s">
        <v>627</v>
      </c>
      <c r="S68" s="722">
        <v>46</v>
      </c>
      <c r="T68" s="762">
        <v>356.5</v>
      </c>
      <c r="U68" s="762">
        <v>356.5</v>
      </c>
      <c r="V68" s="762">
        <v>356.5</v>
      </c>
      <c r="W68" s="721" t="s">
        <v>627</v>
      </c>
      <c r="X68" s="722">
        <v>45</v>
      </c>
      <c r="Y68" s="762">
        <v>356.5</v>
      </c>
      <c r="Z68" s="762">
        <v>356.5</v>
      </c>
      <c r="AA68" s="762">
        <v>356.5</v>
      </c>
      <c r="AB68" s="721" t="s">
        <v>627</v>
      </c>
      <c r="AC68" s="722">
        <v>42</v>
      </c>
      <c r="AD68" s="721" t="s">
        <v>927</v>
      </c>
      <c r="AE68" s="721" t="str">
        <f>VLOOKUP(C:C,'Conditions and freight surcharg'!B:E,3,FALSE)</f>
        <v xml:space="preserve">ENS, Low-Sulphur SC and GRI </v>
      </c>
    </row>
    <row r="69" spans="1:31" s="709" customFormat="1" ht="30" customHeight="1">
      <c r="A69" s="36"/>
      <c r="B69" s="484" t="s">
        <v>232</v>
      </c>
      <c r="C69" s="720" t="s">
        <v>232</v>
      </c>
      <c r="D69" s="720" t="s">
        <v>713</v>
      </c>
      <c r="E69" s="762">
        <v>347.5</v>
      </c>
      <c r="F69" s="762">
        <v>347.5</v>
      </c>
      <c r="G69" s="762">
        <v>347.5</v>
      </c>
      <c r="H69" s="721" t="s">
        <v>627</v>
      </c>
      <c r="I69" s="722" t="s">
        <v>690</v>
      </c>
      <c r="J69" s="762">
        <v>347.5</v>
      </c>
      <c r="K69" s="762">
        <v>347.5</v>
      </c>
      <c r="L69" s="762">
        <v>347.5</v>
      </c>
      <c r="M69" s="721" t="s">
        <v>627</v>
      </c>
      <c r="N69" s="722" t="s">
        <v>690</v>
      </c>
      <c r="O69" s="762">
        <v>347.5</v>
      </c>
      <c r="P69" s="762">
        <v>347.5</v>
      </c>
      <c r="Q69" s="762">
        <v>347.5</v>
      </c>
      <c r="R69" s="724" t="s">
        <v>627</v>
      </c>
      <c r="S69" s="722" t="s">
        <v>690</v>
      </c>
      <c r="T69" s="762">
        <v>357.5</v>
      </c>
      <c r="U69" s="762">
        <v>357.5</v>
      </c>
      <c r="V69" s="762">
        <v>357.5</v>
      </c>
      <c r="W69" s="721" t="s">
        <v>627</v>
      </c>
      <c r="X69" s="722" t="s">
        <v>690</v>
      </c>
      <c r="Y69" s="762">
        <v>357.5</v>
      </c>
      <c r="Z69" s="762">
        <v>357.5</v>
      </c>
      <c r="AA69" s="762">
        <v>357.5</v>
      </c>
      <c r="AB69" s="721" t="s">
        <v>627</v>
      </c>
      <c r="AC69" s="722" t="s">
        <v>690</v>
      </c>
      <c r="AD69" s="721" t="str">
        <f>VLOOKUP(B:B,'Conditions and freight surcharg'!A:D,3,FALSE)</f>
        <v>Refer to Terms and Surcharges</v>
      </c>
      <c r="AE69" s="721" t="str">
        <f>VLOOKUP(C:C,'Conditions and freight surcharg'!B:E,3,FALSE)</f>
        <v>Low-Sulphur SC and GRI</v>
      </c>
    </row>
    <row r="70" spans="1:31" s="709" customFormat="1" ht="30" customHeight="1">
      <c r="A70" s="36"/>
      <c r="B70" s="486" t="s">
        <v>447</v>
      </c>
      <c r="C70" s="726" t="s">
        <v>448</v>
      </c>
      <c r="D70" s="720" t="s">
        <v>713</v>
      </c>
      <c r="E70" s="762">
        <v>567.5</v>
      </c>
      <c r="F70" s="762">
        <v>567.5</v>
      </c>
      <c r="G70" s="762">
        <v>567.5</v>
      </c>
      <c r="H70" s="721" t="s">
        <v>628</v>
      </c>
      <c r="I70" s="722">
        <v>78</v>
      </c>
      <c r="J70" s="762">
        <v>567.5</v>
      </c>
      <c r="K70" s="762">
        <v>567.5</v>
      </c>
      <c r="L70" s="762">
        <v>567.5</v>
      </c>
      <c r="M70" s="721" t="s">
        <v>628</v>
      </c>
      <c r="N70" s="722">
        <v>77</v>
      </c>
      <c r="O70" s="762">
        <v>567.5</v>
      </c>
      <c r="P70" s="762">
        <v>567.5</v>
      </c>
      <c r="Q70" s="762">
        <v>567.5</v>
      </c>
      <c r="R70" s="725" t="s">
        <v>628</v>
      </c>
      <c r="S70" s="722">
        <v>75</v>
      </c>
      <c r="T70" s="762">
        <v>731.5</v>
      </c>
      <c r="U70" s="762">
        <v>731.5</v>
      </c>
      <c r="V70" s="762">
        <v>731.5</v>
      </c>
      <c r="W70" s="721" t="s">
        <v>627</v>
      </c>
      <c r="X70" s="722">
        <v>75</v>
      </c>
      <c r="Y70" s="762">
        <v>741.5</v>
      </c>
      <c r="Z70" s="762">
        <v>741.5</v>
      </c>
      <c r="AA70" s="762">
        <v>741.5</v>
      </c>
      <c r="AB70" s="721" t="s">
        <v>627</v>
      </c>
      <c r="AC70" s="722">
        <v>72</v>
      </c>
      <c r="AD70" s="721" t="str">
        <f>VLOOKUP(B:B,'Conditions and freight surcharg'!A:D,3,FALSE)</f>
        <v>Refer to Terms and Surcharges</v>
      </c>
      <c r="AE70" s="721" t="str">
        <f>VLOOKUP(C:C,'Conditions and freight surcharg'!B:E,3,FALSE)</f>
        <v>Low-Sulphur SC and GRI</v>
      </c>
    </row>
    <row r="71" spans="1:31" s="709" customFormat="1" ht="30" customHeight="1">
      <c r="A71" s="36"/>
      <c r="B71" s="484" t="s">
        <v>469</v>
      </c>
      <c r="C71" s="720" t="s">
        <v>165</v>
      </c>
      <c r="D71" s="720" t="s">
        <v>713</v>
      </c>
      <c r="E71" s="762">
        <v>442.5</v>
      </c>
      <c r="F71" s="762">
        <v>442.5</v>
      </c>
      <c r="G71" s="762">
        <v>442.5</v>
      </c>
      <c r="H71" s="721" t="s">
        <v>628</v>
      </c>
      <c r="I71" s="722">
        <v>68</v>
      </c>
      <c r="J71" s="762">
        <v>442.5</v>
      </c>
      <c r="K71" s="762">
        <v>442.5</v>
      </c>
      <c r="L71" s="762">
        <v>442.5</v>
      </c>
      <c r="M71" s="721" t="s">
        <v>628</v>
      </c>
      <c r="N71" s="722">
        <v>67</v>
      </c>
      <c r="O71" s="762">
        <v>442.5</v>
      </c>
      <c r="P71" s="762">
        <v>442.5</v>
      </c>
      <c r="Q71" s="762">
        <v>442.5</v>
      </c>
      <c r="R71" s="725" t="s">
        <v>628</v>
      </c>
      <c r="S71" s="722">
        <v>65</v>
      </c>
      <c r="T71" s="762">
        <v>606.5</v>
      </c>
      <c r="U71" s="762">
        <v>606.5</v>
      </c>
      <c r="V71" s="762">
        <v>606.5</v>
      </c>
      <c r="W71" s="721" t="s">
        <v>627</v>
      </c>
      <c r="X71" s="722">
        <v>65</v>
      </c>
      <c r="Y71" s="762">
        <v>616.5</v>
      </c>
      <c r="Z71" s="762">
        <v>616.5</v>
      </c>
      <c r="AA71" s="762">
        <v>616.5</v>
      </c>
      <c r="AB71" s="721" t="s">
        <v>627</v>
      </c>
      <c r="AC71" s="722">
        <v>62</v>
      </c>
      <c r="AD71" s="721" t="s">
        <v>927</v>
      </c>
      <c r="AE71" s="721" t="str">
        <f>VLOOKUP(C:C,'Conditions and freight surcharg'!B:E,3,FALSE)</f>
        <v>Low-Sulphur SC and GRI</v>
      </c>
    </row>
    <row r="72" spans="1:31" s="709" customFormat="1" ht="30" customHeight="1">
      <c r="A72" s="36"/>
      <c r="B72" s="484" t="s">
        <v>444</v>
      </c>
      <c r="C72" s="720" t="s">
        <v>165</v>
      </c>
      <c r="D72" s="720" t="s">
        <v>713</v>
      </c>
      <c r="E72" s="762">
        <v>606.5</v>
      </c>
      <c r="F72" s="762">
        <v>606.5</v>
      </c>
      <c r="G72" s="762">
        <v>606.5</v>
      </c>
      <c r="H72" s="721" t="s">
        <v>627</v>
      </c>
      <c r="I72" s="722">
        <v>69</v>
      </c>
      <c r="J72" s="762">
        <v>606.5</v>
      </c>
      <c r="K72" s="762">
        <v>606.5</v>
      </c>
      <c r="L72" s="762">
        <v>606.5</v>
      </c>
      <c r="M72" s="721" t="s">
        <v>627</v>
      </c>
      <c r="N72" s="722">
        <v>68</v>
      </c>
      <c r="O72" s="762">
        <v>606.5</v>
      </c>
      <c r="P72" s="762">
        <v>606.5</v>
      </c>
      <c r="Q72" s="762">
        <v>606.5</v>
      </c>
      <c r="R72" s="725" t="s">
        <v>627</v>
      </c>
      <c r="S72" s="722">
        <v>66</v>
      </c>
      <c r="T72" s="762">
        <v>616.5</v>
      </c>
      <c r="U72" s="762">
        <v>616.5</v>
      </c>
      <c r="V72" s="762">
        <v>616.5</v>
      </c>
      <c r="W72" s="721" t="s">
        <v>627</v>
      </c>
      <c r="X72" s="722">
        <v>65</v>
      </c>
      <c r="Y72" s="762">
        <v>616.5</v>
      </c>
      <c r="Z72" s="762">
        <v>616.5</v>
      </c>
      <c r="AA72" s="762">
        <v>616.5</v>
      </c>
      <c r="AB72" s="721" t="s">
        <v>627</v>
      </c>
      <c r="AC72" s="722" t="s">
        <v>690</v>
      </c>
      <c r="AD72" s="721" t="str">
        <f>VLOOKUP(B:B,'Conditions and freight surcharg'!A:D,3,FALSE)</f>
        <v>Refer to Terms and Surcharges</v>
      </c>
      <c r="AE72" s="721" t="str">
        <f>VLOOKUP(C:C,'Conditions and freight surcharg'!B:E,3,FALSE)</f>
        <v>Low-Sulphur SC and GRI</v>
      </c>
    </row>
    <row r="73" spans="1:31" s="709" customFormat="1" ht="30" customHeight="1">
      <c r="A73" s="36"/>
      <c r="B73" s="484" t="s">
        <v>272</v>
      </c>
      <c r="C73" s="720" t="s">
        <v>273</v>
      </c>
      <c r="D73" s="720" t="s">
        <v>713</v>
      </c>
      <c r="E73" s="762">
        <v>282.5</v>
      </c>
      <c r="F73" s="762">
        <v>282.5</v>
      </c>
      <c r="G73" s="762">
        <v>282.5</v>
      </c>
      <c r="H73" s="721" t="s">
        <v>628</v>
      </c>
      <c r="I73" s="722">
        <v>57</v>
      </c>
      <c r="J73" s="762">
        <v>282.5</v>
      </c>
      <c r="K73" s="762">
        <v>282.5</v>
      </c>
      <c r="L73" s="762">
        <v>282.5</v>
      </c>
      <c r="M73" s="721" t="s">
        <v>628</v>
      </c>
      <c r="N73" s="722">
        <v>56</v>
      </c>
      <c r="O73" s="762">
        <v>282.5</v>
      </c>
      <c r="P73" s="762">
        <v>282.5</v>
      </c>
      <c r="Q73" s="762">
        <v>282.5</v>
      </c>
      <c r="R73" s="724" t="s">
        <v>628</v>
      </c>
      <c r="S73" s="722">
        <v>54</v>
      </c>
      <c r="T73" s="762">
        <v>436.5</v>
      </c>
      <c r="U73" s="762">
        <v>436.5</v>
      </c>
      <c r="V73" s="762">
        <v>436.5</v>
      </c>
      <c r="W73" s="721" t="s">
        <v>627</v>
      </c>
      <c r="X73" s="722">
        <v>62</v>
      </c>
      <c r="Y73" s="762">
        <v>446.5</v>
      </c>
      <c r="Z73" s="762">
        <v>446.5</v>
      </c>
      <c r="AA73" s="762">
        <v>446.5</v>
      </c>
      <c r="AB73" s="721" t="s">
        <v>627</v>
      </c>
      <c r="AC73" s="722">
        <v>59</v>
      </c>
      <c r="AD73" s="721" t="str">
        <f>VLOOKUP(B:B,'Conditions and freight surcharg'!A:D,3,FALSE)</f>
        <v>Refer to Terms and Surcharges</v>
      </c>
      <c r="AE73" s="721" t="str">
        <f>VLOOKUP(C:C,'Conditions and freight surcharg'!B:E,3,FALSE)</f>
        <v>Low-Sulphur SC and GRI</v>
      </c>
    </row>
    <row r="74" spans="1:31" s="709" customFormat="1" ht="30" customHeight="1">
      <c r="A74" s="36"/>
      <c r="B74" s="484" t="s">
        <v>555</v>
      </c>
      <c r="C74" s="720" t="s">
        <v>103</v>
      </c>
      <c r="D74" s="720" t="s">
        <v>713</v>
      </c>
      <c r="E74" s="762" t="s">
        <v>690</v>
      </c>
      <c r="F74" s="762" t="s">
        <v>690</v>
      </c>
      <c r="G74" s="762" t="s">
        <v>690</v>
      </c>
      <c r="H74" s="721" t="s">
        <v>690</v>
      </c>
      <c r="I74" s="722" t="s">
        <v>690</v>
      </c>
      <c r="J74" s="762" t="s">
        <v>690</v>
      </c>
      <c r="K74" s="762" t="s">
        <v>690</v>
      </c>
      <c r="L74" s="762" t="s">
        <v>690</v>
      </c>
      <c r="M74" s="721" t="s">
        <v>690</v>
      </c>
      <c r="N74" s="722" t="s">
        <v>690</v>
      </c>
      <c r="O74" s="762" t="s">
        <v>690</v>
      </c>
      <c r="P74" s="762" t="s">
        <v>690</v>
      </c>
      <c r="Q74" s="762" t="s">
        <v>690</v>
      </c>
      <c r="R74" s="721" t="s">
        <v>690</v>
      </c>
      <c r="S74" s="722" t="s">
        <v>690</v>
      </c>
      <c r="T74" s="762" t="s">
        <v>690</v>
      </c>
      <c r="U74" s="762" t="s">
        <v>690</v>
      </c>
      <c r="V74" s="762" t="s">
        <v>690</v>
      </c>
      <c r="W74" s="721" t="s">
        <v>690</v>
      </c>
      <c r="X74" s="722" t="s">
        <v>690</v>
      </c>
      <c r="Y74" s="762" t="s">
        <v>690</v>
      </c>
      <c r="Z74" s="762" t="s">
        <v>690</v>
      </c>
      <c r="AA74" s="762" t="s">
        <v>690</v>
      </c>
      <c r="AB74" s="721" t="s">
        <v>690</v>
      </c>
      <c r="AC74" s="737" t="s">
        <v>690</v>
      </c>
      <c r="AD74" s="721" t="str">
        <f>VLOOKUP(B:B,'Conditions and freight surcharg'!A:D,3,FALSE)</f>
        <v>Refer to Terms and Surcharges</v>
      </c>
      <c r="AE74" s="721" t="str">
        <f>VLOOKUP(C:C,'Conditions and freight surcharg'!B:E,3,FALSE)</f>
        <v>Low-Sulphur SC and GRI</v>
      </c>
    </row>
    <row r="75" spans="1:31" s="709" customFormat="1" ht="30" customHeight="1">
      <c r="A75" s="36"/>
      <c r="B75" s="484" t="s">
        <v>556</v>
      </c>
      <c r="C75" s="720" t="s">
        <v>103</v>
      </c>
      <c r="D75" s="720" t="s">
        <v>713</v>
      </c>
      <c r="E75" s="762" t="s">
        <v>690</v>
      </c>
      <c r="F75" s="762" t="s">
        <v>690</v>
      </c>
      <c r="G75" s="762" t="s">
        <v>690</v>
      </c>
      <c r="H75" s="721" t="s">
        <v>690</v>
      </c>
      <c r="I75" s="722" t="s">
        <v>690</v>
      </c>
      <c r="J75" s="762" t="s">
        <v>690</v>
      </c>
      <c r="K75" s="762" t="s">
        <v>690</v>
      </c>
      <c r="L75" s="762" t="s">
        <v>690</v>
      </c>
      <c r="M75" s="721" t="s">
        <v>690</v>
      </c>
      <c r="N75" s="722" t="s">
        <v>690</v>
      </c>
      <c r="O75" s="762" t="s">
        <v>690</v>
      </c>
      <c r="P75" s="762" t="s">
        <v>690</v>
      </c>
      <c r="Q75" s="762" t="s">
        <v>690</v>
      </c>
      <c r="R75" s="721" t="s">
        <v>690</v>
      </c>
      <c r="S75" s="722" t="s">
        <v>690</v>
      </c>
      <c r="T75" s="762" t="s">
        <v>690</v>
      </c>
      <c r="U75" s="762" t="s">
        <v>690</v>
      </c>
      <c r="V75" s="762" t="s">
        <v>690</v>
      </c>
      <c r="W75" s="721" t="s">
        <v>690</v>
      </c>
      <c r="X75" s="722" t="s">
        <v>690</v>
      </c>
      <c r="Y75" s="762" t="s">
        <v>690</v>
      </c>
      <c r="Z75" s="762" t="s">
        <v>690</v>
      </c>
      <c r="AA75" s="762" t="s">
        <v>690</v>
      </c>
      <c r="AB75" s="721" t="s">
        <v>690</v>
      </c>
      <c r="AC75" s="722" t="s">
        <v>690</v>
      </c>
      <c r="AD75" s="721" t="str">
        <f>VLOOKUP(B:B,'Conditions and freight surcharg'!A:D,3,FALSE)</f>
        <v>Refer to Terms and Surcharges</v>
      </c>
      <c r="AE75" s="721" t="str">
        <f>VLOOKUP(C:C,'Conditions and freight surcharg'!B:E,3,FALSE)</f>
        <v>Low-Sulphur SC and GRI</v>
      </c>
    </row>
    <row r="76" spans="1:31" s="709" customFormat="1" ht="30" customHeight="1">
      <c r="A76" s="36"/>
      <c r="B76" s="486" t="s">
        <v>88</v>
      </c>
      <c r="C76" s="726" t="s">
        <v>89</v>
      </c>
      <c r="D76" s="720" t="s">
        <v>713</v>
      </c>
      <c r="E76" s="762">
        <v>447.5</v>
      </c>
      <c r="F76" s="762">
        <v>447.5</v>
      </c>
      <c r="G76" s="762">
        <v>447.5</v>
      </c>
      <c r="H76" s="721" t="s">
        <v>628</v>
      </c>
      <c r="I76" s="722">
        <v>68</v>
      </c>
      <c r="J76" s="762">
        <v>447.5</v>
      </c>
      <c r="K76" s="762">
        <v>447.5</v>
      </c>
      <c r="L76" s="762">
        <v>447.5</v>
      </c>
      <c r="M76" s="721" t="s">
        <v>628</v>
      </c>
      <c r="N76" s="722">
        <v>67</v>
      </c>
      <c r="O76" s="762">
        <v>447.5</v>
      </c>
      <c r="P76" s="762">
        <v>447.5</v>
      </c>
      <c r="Q76" s="762">
        <v>447.5</v>
      </c>
      <c r="R76" s="738" t="s">
        <v>628</v>
      </c>
      <c r="S76" s="722">
        <v>65</v>
      </c>
      <c r="T76" s="762">
        <v>599.5</v>
      </c>
      <c r="U76" s="762">
        <v>599.5</v>
      </c>
      <c r="V76" s="762">
        <v>599.5</v>
      </c>
      <c r="W76" s="721" t="s">
        <v>627</v>
      </c>
      <c r="X76" s="722">
        <v>65</v>
      </c>
      <c r="Y76" s="762">
        <v>609.5</v>
      </c>
      <c r="Z76" s="762">
        <v>609.5</v>
      </c>
      <c r="AA76" s="762">
        <v>609.5</v>
      </c>
      <c r="AB76" s="721" t="s">
        <v>627</v>
      </c>
      <c r="AC76" s="722">
        <v>62</v>
      </c>
      <c r="AD76" s="721" t="str">
        <f>VLOOKUP(B:B,'Conditions and freight surcharg'!A:D,3,FALSE)</f>
        <v>Refer to Terms and Surcharges</v>
      </c>
      <c r="AE76" s="721" t="str">
        <f>VLOOKUP(C:C,'Conditions and freight surcharg'!B:E,3,FALSE)</f>
        <v>Low-Sulphur SC and GRI</v>
      </c>
    </row>
    <row r="77" spans="1:31" s="709" customFormat="1" ht="30" customHeight="1">
      <c r="A77" s="36"/>
      <c r="B77" s="486" t="s">
        <v>466</v>
      </c>
      <c r="C77" s="726" t="s">
        <v>89</v>
      </c>
      <c r="D77" s="720" t="s">
        <v>713</v>
      </c>
      <c r="E77" s="731">
        <v>447.5</v>
      </c>
      <c r="F77" s="731">
        <v>447.5</v>
      </c>
      <c r="G77" s="731">
        <v>447.5</v>
      </c>
      <c r="H77" s="727" t="s">
        <v>628</v>
      </c>
      <c r="I77" s="737">
        <v>63</v>
      </c>
      <c r="J77" s="731">
        <v>447.5</v>
      </c>
      <c r="K77" s="731">
        <v>447.5</v>
      </c>
      <c r="L77" s="731">
        <v>447.5</v>
      </c>
      <c r="M77" s="727" t="s">
        <v>628</v>
      </c>
      <c r="N77" s="737">
        <v>62</v>
      </c>
      <c r="O77" s="731">
        <v>447.5</v>
      </c>
      <c r="P77" s="731">
        <v>447.5</v>
      </c>
      <c r="Q77" s="731">
        <v>447.5</v>
      </c>
      <c r="R77" s="724" t="s">
        <v>628</v>
      </c>
      <c r="S77" s="737">
        <v>60</v>
      </c>
      <c r="T77" s="762">
        <v>611.5</v>
      </c>
      <c r="U77" s="762">
        <v>611.5</v>
      </c>
      <c r="V77" s="762">
        <v>611.5</v>
      </c>
      <c r="W77" s="727" t="s">
        <v>627</v>
      </c>
      <c r="X77" s="722">
        <v>60</v>
      </c>
      <c r="Y77" s="762">
        <v>621.5</v>
      </c>
      <c r="Z77" s="762">
        <v>621.5</v>
      </c>
      <c r="AA77" s="762">
        <v>621.5</v>
      </c>
      <c r="AB77" s="721" t="s">
        <v>627</v>
      </c>
      <c r="AC77" s="722">
        <v>57</v>
      </c>
      <c r="AD77" s="721" t="str">
        <f>VLOOKUP(B:B,'Conditions and freight surcharg'!A:D,3,FALSE)</f>
        <v>Refer to Terms and Surcharges</v>
      </c>
      <c r="AE77" s="721" t="str">
        <f>VLOOKUP(C:C,'Conditions and freight surcharg'!B:E,3,FALSE)</f>
        <v>Low-Sulphur SC and GRI</v>
      </c>
    </row>
    <row r="78" spans="1:31" s="709" customFormat="1" ht="30" customHeight="1">
      <c r="A78" s="36"/>
      <c r="B78" s="729" t="s">
        <v>15</v>
      </c>
      <c r="C78" s="736" t="s">
        <v>16</v>
      </c>
      <c r="D78" s="720" t="s">
        <v>713</v>
      </c>
      <c r="E78" s="762">
        <v>401.5</v>
      </c>
      <c r="F78" s="762">
        <v>401.5</v>
      </c>
      <c r="G78" s="762">
        <v>401.5</v>
      </c>
      <c r="H78" s="721" t="s">
        <v>627</v>
      </c>
      <c r="I78" s="722" t="s">
        <v>690</v>
      </c>
      <c r="J78" s="762">
        <v>401.5</v>
      </c>
      <c r="K78" s="762">
        <v>401.5</v>
      </c>
      <c r="L78" s="762">
        <v>401.5</v>
      </c>
      <c r="M78" s="721" t="s">
        <v>627</v>
      </c>
      <c r="N78" s="722" t="s">
        <v>690</v>
      </c>
      <c r="O78" s="762">
        <v>401.5</v>
      </c>
      <c r="P78" s="762">
        <v>401.5</v>
      </c>
      <c r="Q78" s="762">
        <v>401.5</v>
      </c>
      <c r="R78" s="725" t="s">
        <v>627</v>
      </c>
      <c r="S78" s="722" t="s">
        <v>690</v>
      </c>
      <c r="T78" s="762">
        <v>411.5</v>
      </c>
      <c r="U78" s="762">
        <v>411.5</v>
      </c>
      <c r="V78" s="762">
        <v>411.5</v>
      </c>
      <c r="W78" s="721" t="s">
        <v>627</v>
      </c>
      <c r="X78" s="722" t="s">
        <v>690</v>
      </c>
      <c r="Y78" s="762">
        <v>411.5</v>
      </c>
      <c r="Z78" s="762">
        <v>411.5</v>
      </c>
      <c r="AA78" s="762">
        <v>411.5</v>
      </c>
      <c r="AB78" s="721" t="s">
        <v>627</v>
      </c>
      <c r="AC78" s="722" t="s">
        <v>690</v>
      </c>
      <c r="AD78" s="721" t="str">
        <f>VLOOKUP(B:B,'Conditions and freight surcharg'!A:D,3,FALSE)</f>
        <v>Refer to Terms and Surcharges</v>
      </c>
      <c r="AE78" s="721" t="str">
        <f>VLOOKUP(C:C,'Conditions and freight surcharg'!B:E,3,FALSE)</f>
        <v xml:space="preserve">ENS, Low-Sulphur SC and GRI </v>
      </c>
    </row>
    <row r="79" spans="1:31" s="709" customFormat="1" ht="30" customHeight="1">
      <c r="A79" s="36"/>
      <c r="B79" s="484" t="s">
        <v>489</v>
      </c>
      <c r="C79" s="720" t="s">
        <v>490</v>
      </c>
      <c r="D79" s="720" t="s">
        <v>605</v>
      </c>
      <c r="E79" s="762">
        <v>190</v>
      </c>
      <c r="F79" s="762">
        <v>190</v>
      </c>
      <c r="G79" s="762">
        <v>135</v>
      </c>
      <c r="H79" s="721" t="s">
        <v>633</v>
      </c>
      <c r="I79" s="722">
        <v>17</v>
      </c>
      <c r="J79" s="762">
        <v>190</v>
      </c>
      <c r="K79" s="762">
        <v>190</v>
      </c>
      <c r="L79" s="762">
        <v>135</v>
      </c>
      <c r="M79" s="721" t="s">
        <v>633</v>
      </c>
      <c r="N79" s="722">
        <v>16</v>
      </c>
      <c r="O79" s="762">
        <v>190</v>
      </c>
      <c r="P79" s="762">
        <v>190</v>
      </c>
      <c r="Q79" s="762">
        <v>135</v>
      </c>
      <c r="R79" s="724" t="s">
        <v>633</v>
      </c>
      <c r="S79" s="722">
        <v>14</v>
      </c>
      <c r="T79" s="762" t="s">
        <v>690</v>
      </c>
      <c r="U79" s="762" t="s">
        <v>690</v>
      </c>
      <c r="V79" s="762" t="s">
        <v>690</v>
      </c>
      <c r="W79" s="721" t="s">
        <v>690</v>
      </c>
      <c r="X79" s="722" t="s">
        <v>690</v>
      </c>
      <c r="Y79" s="762" t="s">
        <v>690</v>
      </c>
      <c r="Z79" s="762" t="s">
        <v>690</v>
      </c>
      <c r="AA79" s="762" t="s">
        <v>690</v>
      </c>
      <c r="AB79" s="721" t="s">
        <v>690</v>
      </c>
      <c r="AC79" s="722" t="s">
        <v>690</v>
      </c>
      <c r="AD79" s="721" t="str">
        <f>VLOOKUP(B:B,'Conditions and freight surcharg'!A:D,3,FALSE)</f>
        <v>Refer to Terms and Surcharges</v>
      </c>
      <c r="AE79" s="721" t="str">
        <f>VLOOKUP(C:C,'Conditions and freight surcharg'!B:E,3,FALSE)</f>
        <v>Low-Sulphur SC and GRI</v>
      </c>
    </row>
    <row r="80" spans="1:31" s="709" customFormat="1" ht="30" customHeight="1">
      <c r="A80" s="36"/>
      <c r="B80" s="486" t="s">
        <v>491</v>
      </c>
      <c r="C80" s="726" t="s">
        <v>490</v>
      </c>
      <c r="D80" s="720" t="s">
        <v>605</v>
      </c>
      <c r="E80" s="762">
        <v>190</v>
      </c>
      <c r="F80" s="762">
        <v>190</v>
      </c>
      <c r="G80" s="762">
        <v>190</v>
      </c>
      <c r="H80" s="721" t="s">
        <v>633</v>
      </c>
      <c r="I80" s="722">
        <v>9</v>
      </c>
      <c r="J80" s="762">
        <v>190</v>
      </c>
      <c r="K80" s="762">
        <v>190</v>
      </c>
      <c r="L80" s="762">
        <v>190</v>
      </c>
      <c r="M80" s="721" t="s">
        <v>633</v>
      </c>
      <c r="N80" s="722">
        <v>8</v>
      </c>
      <c r="O80" s="762">
        <v>190</v>
      </c>
      <c r="P80" s="762">
        <v>190</v>
      </c>
      <c r="Q80" s="762">
        <v>190</v>
      </c>
      <c r="R80" s="724" t="s">
        <v>633</v>
      </c>
      <c r="S80" s="722">
        <v>6</v>
      </c>
      <c r="T80" s="762" t="s">
        <v>690</v>
      </c>
      <c r="U80" s="762" t="s">
        <v>690</v>
      </c>
      <c r="V80" s="762" t="s">
        <v>690</v>
      </c>
      <c r="W80" s="721" t="s">
        <v>690</v>
      </c>
      <c r="X80" s="722" t="s">
        <v>690</v>
      </c>
      <c r="Y80" s="762" t="s">
        <v>690</v>
      </c>
      <c r="Z80" s="762" t="s">
        <v>690</v>
      </c>
      <c r="AA80" s="762" t="s">
        <v>690</v>
      </c>
      <c r="AB80" s="721" t="s">
        <v>690</v>
      </c>
      <c r="AC80" s="722" t="s">
        <v>690</v>
      </c>
      <c r="AD80" s="721" t="s">
        <v>927</v>
      </c>
      <c r="AE80" s="721" t="str">
        <f>VLOOKUP(C:C,'Conditions and freight surcharg'!B:E,3,FALSE)</f>
        <v>Low-Sulphur SC and GRI</v>
      </c>
    </row>
    <row r="81" spans="1:31" s="709" customFormat="1" ht="30" customHeight="1">
      <c r="A81" s="36"/>
      <c r="B81" s="486" t="s">
        <v>557</v>
      </c>
      <c r="C81" s="726" t="s">
        <v>280</v>
      </c>
      <c r="D81" s="720" t="s">
        <v>713</v>
      </c>
      <c r="E81" s="762">
        <v>347.5</v>
      </c>
      <c r="F81" s="762">
        <v>347.5</v>
      </c>
      <c r="G81" s="762">
        <v>347.5</v>
      </c>
      <c r="H81" s="721" t="s">
        <v>627</v>
      </c>
      <c r="I81" s="722">
        <v>48</v>
      </c>
      <c r="J81" s="762">
        <v>347.5</v>
      </c>
      <c r="K81" s="762">
        <v>347.5</v>
      </c>
      <c r="L81" s="762">
        <v>347.5</v>
      </c>
      <c r="M81" s="721" t="s">
        <v>627</v>
      </c>
      <c r="N81" s="722">
        <v>47</v>
      </c>
      <c r="O81" s="762">
        <v>347.5</v>
      </c>
      <c r="P81" s="762">
        <v>347.5</v>
      </c>
      <c r="Q81" s="762">
        <v>347.5</v>
      </c>
      <c r="R81" s="724" t="s">
        <v>627</v>
      </c>
      <c r="S81" s="722">
        <v>45</v>
      </c>
      <c r="T81" s="762">
        <v>357.5</v>
      </c>
      <c r="U81" s="762">
        <v>357.5</v>
      </c>
      <c r="V81" s="762">
        <v>357.5</v>
      </c>
      <c r="W81" s="721" t="s">
        <v>627</v>
      </c>
      <c r="X81" s="722">
        <v>44</v>
      </c>
      <c r="Y81" s="762">
        <v>357.5</v>
      </c>
      <c r="Z81" s="762">
        <v>357.5</v>
      </c>
      <c r="AA81" s="762">
        <v>357.5</v>
      </c>
      <c r="AB81" s="721" t="s">
        <v>627</v>
      </c>
      <c r="AC81" s="722">
        <v>41</v>
      </c>
      <c r="AD81" s="721" t="str">
        <f>VLOOKUP(B:B,'Conditions and freight surcharg'!A:D,3,FALSE)</f>
        <v>Refer to Terms and Surcharges</v>
      </c>
      <c r="AE81" s="721" t="str">
        <f>VLOOKUP(C:C,'Conditions and freight surcharg'!B:E,3,FALSE)</f>
        <v xml:space="preserve">ENS, Low-Sulphur SC and GRI </v>
      </c>
    </row>
    <row r="82" spans="1:31" s="709" customFormat="1" ht="30" customHeight="1">
      <c r="A82" s="36"/>
      <c r="B82" s="486" t="s">
        <v>676</v>
      </c>
      <c r="C82" s="726" t="s">
        <v>280</v>
      </c>
      <c r="D82" s="720" t="s">
        <v>713</v>
      </c>
      <c r="E82" s="762">
        <v>379.5</v>
      </c>
      <c r="F82" s="762">
        <v>379.5</v>
      </c>
      <c r="G82" s="762">
        <v>379.5</v>
      </c>
      <c r="H82" s="721" t="s">
        <v>627</v>
      </c>
      <c r="I82" s="722">
        <v>56</v>
      </c>
      <c r="J82" s="762">
        <v>379.5</v>
      </c>
      <c r="K82" s="762">
        <v>379.5</v>
      </c>
      <c r="L82" s="762">
        <v>379.5</v>
      </c>
      <c r="M82" s="721" t="s">
        <v>627</v>
      </c>
      <c r="N82" s="722">
        <v>55</v>
      </c>
      <c r="O82" s="762">
        <v>379.5</v>
      </c>
      <c r="P82" s="762">
        <v>379.5</v>
      </c>
      <c r="Q82" s="762">
        <v>379.5</v>
      </c>
      <c r="R82" s="724" t="s">
        <v>627</v>
      </c>
      <c r="S82" s="722">
        <v>53</v>
      </c>
      <c r="T82" s="762">
        <v>389.5</v>
      </c>
      <c r="U82" s="762">
        <v>389.5</v>
      </c>
      <c r="V82" s="762">
        <v>389.5</v>
      </c>
      <c r="W82" s="721" t="s">
        <v>627</v>
      </c>
      <c r="X82" s="722">
        <v>52</v>
      </c>
      <c r="Y82" s="762">
        <v>389.5</v>
      </c>
      <c r="Z82" s="762">
        <v>389.5</v>
      </c>
      <c r="AA82" s="762">
        <v>389.5</v>
      </c>
      <c r="AB82" s="721" t="s">
        <v>627</v>
      </c>
      <c r="AC82" s="722">
        <v>49</v>
      </c>
      <c r="AD82" s="721" t="str">
        <f>VLOOKUP(B:B,'Conditions and freight surcharg'!A:D,3,FALSE)</f>
        <v>Refer to Terms and Surcharges</v>
      </c>
      <c r="AE82" s="721" t="str">
        <f>VLOOKUP(C:C,'Conditions and freight surcharg'!B:E,3,FALSE)</f>
        <v xml:space="preserve">ENS, Low-Sulphur SC and GRI </v>
      </c>
    </row>
    <row r="83" spans="1:31" s="709" customFormat="1" ht="30" customHeight="1">
      <c r="A83" s="36"/>
      <c r="B83" s="484" t="s">
        <v>19</v>
      </c>
      <c r="C83" s="720" t="s">
        <v>280</v>
      </c>
      <c r="D83" s="720" t="s">
        <v>713</v>
      </c>
      <c r="E83" s="762">
        <v>384.5</v>
      </c>
      <c r="F83" s="762">
        <v>384.5</v>
      </c>
      <c r="G83" s="762">
        <v>769</v>
      </c>
      <c r="H83" s="721" t="s">
        <v>627</v>
      </c>
      <c r="I83" s="728">
        <v>56</v>
      </c>
      <c r="J83" s="762">
        <v>384.5</v>
      </c>
      <c r="K83" s="762">
        <v>384.5</v>
      </c>
      <c r="L83" s="762">
        <v>769</v>
      </c>
      <c r="M83" s="721" t="s">
        <v>627</v>
      </c>
      <c r="N83" s="728">
        <v>55</v>
      </c>
      <c r="O83" s="762">
        <v>384.5</v>
      </c>
      <c r="P83" s="762">
        <v>384.5</v>
      </c>
      <c r="Q83" s="762">
        <v>769</v>
      </c>
      <c r="R83" s="721" t="s">
        <v>627</v>
      </c>
      <c r="S83" s="728">
        <v>53</v>
      </c>
      <c r="T83" s="731">
        <v>394.5</v>
      </c>
      <c r="U83" s="731">
        <v>394.5</v>
      </c>
      <c r="V83" s="731">
        <v>779</v>
      </c>
      <c r="W83" s="721" t="s">
        <v>627</v>
      </c>
      <c r="X83" s="728">
        <v>52</v>
      </c>
      <c r="Y83" s="731">
        <v>394.5</v>
      </c>
      <c r="Z83" s="731">
        <v>394.5</v>
      </c>
      <c r="AA83" s="731">
        <v>779</v>
      </c>
      <c r="AB83" s="721" t="s">
        <v>627</v>
      </c>
      <c r="AC83" s="722">
        <v>49</v>
      </c>
      <c r="AD83" s="721" t="str">
        <f>VLOOKUP(B:B,'Conditions and freight surcharg'!A:D,3,FALSE)</f>
        <v>Refer to Terms and Surcharges</v>
      </c>
      <c r="AE83" s="721" t="str">
        <f>VLOOKUP(C:C,'Conditions and freight surcharg'!B:E,3,FALSE)</f>
        <v xml:space="preserve">ENS, Low-Sulphur SC and GRI </v>
      </c>
    </row>
    <row r="84" spans="1:31" s="709" customFormat="1" ht="30" customHeight="1">
      <c r="A84" s="36"/>
      <c r="B84" s="486" t="s">
        <v>39</v>
      </c>
      <c r="C84" s="726" t="s">
        <v>280</v>
      </c>
      <c r="D84" s="720" t="s">
        <v>713</v>
      </c>
      <c r="E84" s="762">
        <v>384.5</v>
      </c>
      <c r="F84" s="762">
        <v>384.5</v>
      </c>
      <c r="G84" s="762">
        <v>769</v>
      </c>
      <c r="H84" s="721" t="s">
        <v>627</v>
      </c>
      <c r="I84" s="722">
        <v>56</v>
      </c>
      <c r="J84" s="762">
        <v>384.5</v>
      </c>
      <c r="K84" s="762">
        <v>384.5</v>
      </c>
      <c r="L84" s="762">
        <v>769</v>
      </c>
      <c r="M84" s="721" t="s">
        <v>627</v>
      </c>
      <c r="N84" s="722">
        <v>55</v>
      </c>
      <c r="O84" s="762">
        <v>384.5</v>
      </c>
      <c r="P84" s="762">
        <v>384.5</v>
      </c>
      <c r="Q84" s="762">
        <v>769</v>
      </c>
      <c r="R84" s="724" t="s">
        <v>627</v>
      </c>
      <c r="S84" s="722">
        <v>53</v>
      </c>
      <c r="T84" s="762">
        <v>394.5</v>
      </c>
      <c r="U84" s="762">
        <v>394.5</v>
      </c>
      <c r="V84" s="762">
        <v>779</v>
      </c>
      <c r="W84" s="721" t="s">
        <v>627</v>
      </c>
      <c r="X84" s="722">
        <v>52</v>
      </c>
      <c r="Y84" s="762">
        <v>394.5</v>
      </c>
      <c r="Z84" s="762">
        <v>394.5</v>
      </c>
      <c r="AA84" s="762">
        <v>779</v>
      </c>
      <c r="AB84" s="721" t="s">
        <v>627</v>
      </c>
      <c r="AC84" s="722">
        <v>49</v>
      </c>
      <c r="AD84" s="721" t="s">
        <v>927</v>
      </c>
      <c r="AE84" s="721" t="str">
        <f>VLOOKUP(C:C,'Conditions and freight surcharg'!B:E,3,FALSE)</f>
        <v xml:space="preserve">ENS, Low-Sulphur SC and GRI </v>
      </c>
    </row>
    <row r="85" spans="1:31" s="709" customFormat="1" ht="30" customHeight="1">
      <c r="A85" s="36"/>
      <c r="B85" s="484" t="s">
        <v>169</v>
      </c>
      <c r="C85" s="720" t="s">
        <v>127</v>
      </c>
      <c r="D85" s="720" t="s">
        <v>713</v>
      </c>
      <c r="E85" s="762">
        <v>432.5</v>
      </c>
      <c r="F85" s="762">
        <v>432.5</v>
      </c>
      <c r="G85" s="762">
        <v>432.5</v>
      </c>
      <c r="H85" s="721" t="s">
        <v>627</v>
      </c>
      <c r="I85" s="722">
        <v>46</v>
      </c>
      <c r="J85" s="762">
        <v>432.5</v>
      </c>
      <c r="K85" s="762">
        <v>432.5</v>
      </c>
      <c r="L85" s="762">
        <v>432.5</v>
      </c>
      <c r="M85" s="721" t="s">
        <v>627</v>
      </c>
      <c r="N85" s="722">
        <v>45</v>
      </c>
      <c r="O85" s="762">
        <v>432.5</v>
      </c>
      <c r="P85" s="762">
        <v>432.5</v>
      </c>
      <c r="Q85" s="762">
        <v>432.5</v>
      </c>
      <c r="R85" s="724" t="s">
        <v>627</v>
      </c>
      <c r="S85" s="722">
        <v>43</v>
      </c>
      <c r="T85" s="762">
        <v>442.5</v>
      </c>
      <c r="U85" s="762">
        <v>442.5</v>
      </c>
      <c r="V85" s="762">
        <v>442.5</v>
      </c>
      <c r="W85" s="721" t="s">
        <v>627</v>
      </c>
      <c r="X85" s="722">
        <v>42</v>
      </c>
      <c r="Y85" s="762">
        <v>442.5</v>
      </c>
      <c r="Z85" s="762">
        <v>442.5</v>
      </c>
      <c r="AA85" s="762">
        <v>442.5</v>
      </c>
      <c r="AB85" s="721" t="s">
        <v>627</v>
      </c>
      <c r="AC85" s="722">
        <v>39</v>
      </c>
      <c r="AD85" s="721" t="str">
        <f>VLOOKUP(B:B,'Conditions and freight surcharg'!A:D,3,FALSE)</f>
        <v>Refer to Terms and Surcharges</v>
      </c>
      <c r="AE85" s="721" t="str">
        <f>VLOOKUP(C:C,'Conditions and freight surcharg'!B:E,3,FALSE)</f>
        <v xml:space="preserve">ENS, Low-Sulphur SC and GRI </v>
      </c>
    </row>
    <row r="86" spans="1:31" s="709" customFormat="1" ht="30" customHeight="1">
      <c r="A86" s="36"/>
      <c r="B86" s="486" t="s">
        <v>644</v>
      </c>
      <c r="C86" s="726" t="s">
        <v>127</v>
      </c>
      <c r="D86" s="720" t="s">
        <v>713</v>
      </c>
      <c r="E86" s="762">
        <v>431.5</v>
      </c>
      <c r="F86" s="762">
        <v>431.5</v>
      </c>
      <c r="G86" s="762">
        <v>431.5</v>
      </c>
      <c r="H86" s="721" t="s">
        <v>627</v>
      </c>
      <c r="I86" s="722">
        <v>46</v>
      </c>
      <c r="J86" s="762">
        <v>431.5</v>
      </c>
      <c r="K86" s="762">
        <v>431.5</v>
      </c>
      <c r="L86" s="762">
        <v>431.5</v>
      </c>
      <c r="M86" s="721" t="s">
        <v>627</v>
      </c>
      <c r="N86" s="722">
        <v>45</v>
      </c>
      <c r="O86" s="762">
        <v>431.5</v>
      </c>
      <c r="P86" s="762">
        <v>431.5</v>
      </c>
      <c r="Q86" s="762">
        <v>431.5</v>
      </c>
      <c r="R86" s="721" t="s">
        <v>627</v>
      </c>
      <c r="S86" s="722">
        <v>43</v>
      </c>
      <c r="T86" s="762">
        <v>441.5</v>
      </c>
      <c r="U86" s="762">
        <v>441.5</v>
      </c>
      <c r="V86" s="762">
        <v>441.5</v>
      </c>
      <c r="W86" s="721" t="s">
        <v>627</v>
      </c>
      <c r="X86" s="722">
        <v>42</v>
      </c>
      <c r="Y86" s="762">
        <v>441.5</v>
      </c>
      <c r="Z86" s="762">
        <v>441.5</v>
      </c>
      <c r="AA86" s="762">
        <v>441.5</v>
      </c>
      <c r="AB86" s="721" t="s">
        <v>627</v>
      </c>
      <c r="AC86" s="722">
        <v>39</v>
      </c>
      <c r="AD86" s="721" t="s">
        <v>927</v>
      </c>
      <c r="AE86" s="721" t="str">
        <f>VLOOKUP(C:C,'Conditions and freight surcharg'!B:E,3,FALSE)</f>
        <v xml:space="preserve">ENS, Low-Sulphur SC and GRI </v>
      </c>
    </row>
    <row r="87" spans="1:31" s="709" customFormat="1" ht="30" customHeight="1">
      <c r="A87" s="36"/>
      <c r="B87" s="484" t="s">
        <v>559</v>
      </c>
      <c r="C87" s="720" t="s">
        <v>127</v>
      </c>
      <c r="D87" s="720" t="s">
        <v>713</v>
      </c>
      <c r="E87" s="762">
        <v>271.5</v>
      </c>
      <c r="F87" s="762">
        <v>271.5</v>
      </c>
      <c r="G87" s="762">
        <v>271.5</v>
      </c>
      <c r="H87" s="721" t="s">
        <v>627</v>
      </c>
      <c r="I87" s="722">
        <v>43</v>
      </c>
      <c r="J87" s="762">
        <v>271.5</v>
      </c>
      <c r="K87" s="762">
        <v>271.5</v>
      </c>
      <c r="L87" s="762">
        <v>271.5</v>
      </c>
      <c r="M87" s="721" t="s">
        <v>627</v>
      </c>
      <c r="N87" s="722">
        <v>42</v>
      </c>
      <c r="O87" s="762">
        <v>271.5</v>
      </c>
      <c r="P87" s="762">
        <v>271.5</v>
      </c>
      <c r="Q87" s="762">
        <v>271.5</v>
      </c>
      <c r="R87" s="725" t="s">
        <v>627</v>
      </c>
      <c r="S87" s="722">
        <v>40</v>
      </c>
      <c r="T87" s="762">
        <v>281.5</v>
      </c>
      <c r="U87" s="762">
        <v>281.5</v>
      </c>
      <c r="V87" s="762">
        <v>281.5</v>
      </c>
      <c r="W87" s="721" t="s">
        <v>627</v>
      </c>
      <c r="X87" s="722">
        <v>39</v>
      </c>
      <c r="Y87" s="762">
        <v>281.5</v>
      </c>
      <c r="Z87" s="762">
        <v>281.5</v>
      </c>
      <c r="AA87" s="762">
        <v>281.5</v>
      </c>
      <c r="AB87" s="721" t="s">
        <v>627</v>
      </c>
      <c r="AC87" s="722">
        <v>36</v>
      </c>
      <c r="AD87" s="721" t="str">
        <f>VLOOKUP(B:B,'Conditions and freight surcharg'!A:D,3,FALSE)</f>
        <v>Refer to Terms and Surcharges</v>
      </c>
      <c r="AE87" s="721" t="str">
        <f>VLOOKUP(C:C,'Conditions and freight surcharg'!B:E,3,FALSE)</f>
        <v xml:space="preserve">ENS, Low-Sulphur SC and GRI </v>
      </c>
    </row>
    <row r="88" spans="1:31" s="709" customFormat="1" ht="30" customHeight="1">
      <c r="A88" s="37"/>
      <c r="B88" s="486" t="s">
        <v>558</v>
      </c>
      <c r="C88" s="726" t="s">
        <v>127</v>
      </c>
      <c r="D88" s="720" t="s">
        <v>713</v>
      </c>
      <c r="E88" s="762">
        <v>277.5</v>
      </c>
      <c r="F88" s="762">
        <v>277.5</v>
      </c>
      <c r="G88" s="762">
        <v>277.5</v>
      </c>
      <c r="H88" s="721" t="s">
        <v>627</v>
      </c>
      <c r="I88" s="722">
        <v>41</v>
      </c>
      <c r="J88" s="762">
        <v>277.5</v>
      </c>
      <c r="K88" s="762">
        <v>277.5</v>
      </c>
      <c r="L88" s="762">
        <v>277.5</v>
      </c>
      <c r="M88" s="721" t="s">
        <v>627</v>
      </c>
      <c r="N88" s="722">
        <v>40</v>
      </c>
      <c r="O88" s="762">
        <v>277.5</v>
      </c>
      <c r="P88" s="762">
        <v>277.5</v>
      </c>
      <c r="Q88" s="762">
        <v>277.5</v>
      </c>
      <c r="R88" s="724" t="s">
        <v>627</v>
      </c>
      <c r="S88" s="722">
        <v>38</v>
      </c>
      <c r="T88" s="762">
        <v>287.5</v>
      </c>
      <c r="U88" s="762">
        <v>287.5</v>
      </c>
      <c r="V88" s="762">
        <v>287.5</v>
      </c>
      <c r="W88" s="721" t="s">
        <v>627</v>
      </c>
      <c r="X88" s="722">
        <v>37</v>
      </c>
      <c r="Y88" s="762">
        <v>287.5</v>
      </c>
      <c r="Z88" s="762">
        <v>287.5</v>
      </c>
      <c r="AA88" s="762">
        <v>287.5</v>
      </c>
      <c r="AB88" s="721" t="s">
        <v>627</v>
      </c>
      <c r="AC88" s="722">
        <v>34</v>
      </c>
      <c r="AD88" s="721" t="str">
        <f>VLOOKUP(B:B,'Conditions and freight surcharg'!A:D,3,FALSE)</f>
        <v>Refer to Terms and Surcharges</v>
      </c>
      <c r="AE88" s="721" t="str">
        <f>VLOOKUP(C:C,'Conditions and freight surcharg'!B:E,3,FALSE)</f>
        <v xml:space="preserve">ENS, Low-Sulphur SC and GRI </v>
      </c>
    </row>
    <row r="89" spans="1:31" s="709" customFormat="1" ht="30" customHeight="1">
      <c r="A89" s="36"/>
      <c r="B89" s="486" t="s">
        <v>675</v>
      </c>
      <c r="C89" s="726" t="s">
        <v>127</v>
      </c>
      <c r="D89" s="720" t="s">
        <v>713</v>
      </c>
      <c r="E89" s="762">
        <v>433.5</v>
      </c>
      <c r="F89" s="762">
        <v>433.5</v>
      </c>
      <c r="G89" s="762">
        <v>433.5</v>
      </c>
      <c r="H89" s="721" t="s">
        <v>627</v>
      </c>
      <c r="I89" s="722">
        <v>46</v>
      </c>
      <c r="J89" s="762">
        <v>433.5</v>
      </c>
      <c r="K89" s="762">
        <v>433.5</v>
      </c>
      <c r="L89" s="762">
        <v>433.5</v>
      </c>
      <c r="M89" s="721" t="s">
        <v>627</v>
      </c>
      <c r="N89" s="722">
        <v>45</v>
      </c>
      <c r="O89" s="762">
        <v>433.5</v>
      </c>
      <c r="P89" s="762">
        <v>433.5</v>
      </c>
      <c r="Q89" s="762">
        <v>433.5</v>
      </c>
      <c r="R89" s="725" t="s">
        <v>627</v>
      </c>
      <c r="S89" s="722">
        <v>43</v>
      </c>
      <c r="T89" s="762">
        <v>443.5</v>
      </c>
      <c r="U89" s="762">
        <v>443.5</v>
      </c>
      <c r="V89" s="762">
        <v>443.5</v>
      </c>
      <c r="W89" s="721" t="s">
        <v>627</v>
      </c>
      <c r="X89" s="722">
        <v>42</v>
      </c>
      <c r="Y89" s="762" t="s">
        <v>690</v>
      </c>
      <c r="Z89" s="762" t="s">
        <v>690</v>
      </c>
      <c r="AA89" s="762" t="s">
        <v>690</v>
      </c>
      <c r="AB89" s="721" t="s">
        <v>627</v>
      </c>
      <c r="AC89" s="722">
        <v>39</v>
      </c>
      <c r="AD89" s="721" t="s">
        <v>927</v>
      </c>
      <c r="AE89" s="721" t="str">
        <f>VLOOKUP(C:C,'Conditions and freight surcharg'!B:E,3,FALSE)</f>
        <v xml:space="preserve">ENS, Low-Sulphur SC and GRI </v>
      </c>
    </row>
    <row r="90" spans="1:31" s="709" customFormat="1" ht="30" customHeight="1">
      <c r="A90" s="36"/>
      <c r="B90" s="484" t="s">
        <v>346</v>
      </c>
      <c r="C90" s="726" t="s">
        <v>127</v>
      </c>
      <c r="D90" s="720" t="s">
        <v>713</v>
      </c>
      <c r="E90" s="762">
        <v>429.5</v>
      </c>
      <c r="F90" s="762">
        <v>429.5</v>
      </c>
      <c r="G90" s="762">
        <v>429.5</v>
      </c>
      <c r="H90" s="721" t="s">
        <v>627</v>
      </c>
      <c r="I90" s="722">
        <v>46</v>
      </c>
      <c r="J90" s="762">
        <v>429.5</v>
      </c>
      <c r="K90" s="762">
        <v>429.5</v>
      </c>
      <c r="L90" s="762">
        <v>429.5</v>
      </c>
      <c r="M90" s="721" t="s">
        <v>627</v>
      </c>
      <c r="N90" s="722">
        <v>45</v>
      </c>
      <c r="O90" s="762">
        <v>429.5</v>
      </c>
      <c r="P90" s="762">
        <v>429.5</v>
      </c>
      <c r="Q90" s="762">
        <v>429.5</v>
      </c>
      <c r="R90" s="724" t="s">
        <v>627</v>
      </c>
      <c r="S90" s="722">
        <v>43</v>
      </c>
      <c r="T90" s="762">
        <v>439.5</v>
      </c>
      <c r="U90" s="762">
        <v>439.5</v>
      </c>
      <c r="V90" s="762">
        <v>439.5</v>
      </c>
      <c r="W90" s="721" t="s">
        <v>627</v>
      </c>
      <c r="X90" s="722">
        <v>42</v>
      </c>
      <c r="Y90" s="762">
        <v>439.5</v>
      </c>
      <c r="Z90" s="762">
        <v>439.5</v>
      </c>
      <c r="AA90" s="762">
        <v>439.5</v>
      </c>
      <c r="AB90" s="721" t="s">
        <v>627</v>
      </c>
      <c r="AC90" s="722">
        <v>39</v>
      </c>
      <c r="AD90" s="721" t="str">
        <f>VLOOKUP(B:B,'Conditions and freight surcharg'!A:D,3,FALSE)</f>
        <v>Refer to Terms and Surcharges</v>
      </c>
      <c r="AE90" s="721" t="str">
        <f>VLOOKUP(C:C,'Conditions and freight surcharg'!B:E,3,FALSE)</f>
        <v xml:space="preserve">ENS, Low-Sulphur SC and GRI </v>
      </c>
    </row>
    <row r="91" spans="1:31" s="709" customFormat="1" ht="30" customHeight="1">
      <c r="A91" s="36"/>
      <c r="B91" s="484" t="s">
        <v>559</v>
      </c>
      <c r="C91" s="720" t="s">
        <v>127</v>
      </c>
      <c r="D91" s="720" t="s">
        <v>713</v>
      </c>
      <c r="E91" s="762">
        <v>277.5</v>
      </c>
      <c r="F91" s="762">
        <v>277.5</v>
      </c>
      <c r="G91" s="762">
        <v>277.5</v>
      </c>
      <c r="H91" s="721" t="s">
        <v>627</v>
      </c>
      <c r="I91" s="722">
        <v>41</v>
      </c>
      <c r="J91" s="762">
        <v>277.5</v>
      </c>
      <c r="K91" s="762">
        <v>277.5</v>
      </c>
      <c r="L91" s="762">
        <v>277.5</v>
      </c>
      <c r="M91" s="721" t="s">
        <v>627</v>
      </c>
      <c r="N91" s="722">
        <v>40</v>
      </c>
      <c r="O91" s="762">
        <v>277.5</v>
      </c>
      <c r="P91" s="762">
        <v>277.5</v>
      </c>
      <c r="Q91" s="762">
        <v>277.5</v>
      </c>
      <c r="R91" s="725" t="s">
        <v>627</v>
      </c>
      <c r="S91" s="722">
        <v>38</v>
      </c>
      <c r="T91" s="762">
        <v>287.5</v>
      </c>
      <c r="U91" s="762">
        <v>287.5</v>
      </c>
      <c r="V91" s="762">
        <v>287.5</v>
      </c>
      <c r="W91" s="721" t="s">
        <v>627</v>
      </c>
      <c r="X91" s="722">
        <v>37</v>
      </c>
      <c r="Y91" s="762">
        <v>287.5</v>
      </c>
      <c r="Z91" s="762">
        <v>287.5</v>
      </c>
      <c r="AA91" s="762">
        <v>287.5</v>
      </c>
      <c r="AB91" s="721" t="s">
        <v>627</v>
      </c>
      <c r="AC91" s="722">
        <v>34</v>
      </c>
      <c r="AD91" s="721" t="str">
        <f>VLOOKUP(B:B,'Conditions and freight surcharg'!A:D,3,FALSE)</f>
        <v>Refer to Terms and Surcharges</v>
      </c>
      <c r="AE91" s="721" t="str">
        <f>VLOOKUP(C:C,'Conditions and freight surcharg'!B:E,3,FALSE)</f>
        <v xml:space="preserve">ENS, Low-Sulphur SC and GRI </v>
      </c>
    </row>
    <row r="92" spans="1:31" s="709" customFormat="1" ht="30" customHeight="1">
      <c r="A92" s="36"/>
      <c r="B92" s="484" t="s">
        <v>405</v>
      </c>
      <c r="C92" s="720" t="s">
        <v>127</v>
      </c>
      <c r="D92" s="720" t="s">
        <v>713</v>
      </c>
      <c r="E92" s="762">
        <v>406.5</v>
      </c>
      <c r="F92" s="762">
        <v>406.5</v>
      </c>
      <c r="G92" s="762">
        <v>406.5</v>
      </c>
      <c r="H92" s="721" t="s">
        <v>627</v>
      </c>
      <c r="I92" s="722">
        <v>46</v>
      </c>
      <c r="J92" s="762">
        <v>406.5</v>
      </c>
      <c r="K92" s="762">
        <v>406.5</v>
      </c>
      <c r="L92" s="762">
        <v>406.5</v>
      </c>
      <c r="M92" s="721" t="s">
        <v>627</v>
      </c>
      <c r="N92" s="722">
        <v>45</v>
      </c>
      <c r="O92" s="762">
        <v>406.5</v>
      </c>
      <c r="P92" s="762">
        <v>406.5</v>
      </c>
      <c r="Q92" s="762">
        <v>406.5</v>
      </c>
      <c r="R92" s="724" t="s">
        <v>627</v>
      </c>
      <c r="S92" s="722">
        <v>43</v>
      </c>
      <c r="T92" s="762">
        <v>416.5</v>
      </c>
      <c r="U92" s="762">
        <v>416.5</v>
      </c>
      <c r="V92" s="762">
        <v>416.5</v>
      </c>
      <c r="W92" s="721" t="s">
        <v>627</v>
      </c>
      <c r="X92" s="722">
        <v>42</v>
      </c>
      <c r="Y92" s="762">
        <v>416.5</v>
      </c>
      <c r="Z92" s="762">
        <v>416.5</v>
      </c>
      <c r="AA92" s="762">
        <v>416.5</v>
      </c>
      <c r="AB92" s="721" t="s">
        <v>627</v>
      </c>
      <c r="AC92" s="722">
        <v>39</v>
      </c>
      <c r="AD92" s="721" t="str">
        <f>VLOOKUP(B:B,'Conditions and freight surcharg'!A:D,3,FALSE)</f>
        <v>Refer to Terms and Surcharges</v>
      </c>
      <c r="AE92" s="721" t="str">
        <f>VLOOKUP(C:C,'Conditions and freight surcharg'!B:E,3,FALSE)</f>
        <v xml:space="preserve">ENS, Low-Sulphur SC and GRI </v>
      </c>
    </row>
    <row r="93" spans="1:31" s="709" customFormat="1" ht="30" customHeight="1">
      <c r="A93" s="36"/>
      <c r="B93" s="484" t="s">
        <v>852</v>
      </c>
      <c r="C93" s="726" t="s">
        <v>127</v>
      </c>
      <c r="D93" s="720" t="s">
        <v>713</v>
      </c>
      <c r="E93" s="762">
        <v>439.5</v>
      </c>
      <c r="F93" s="762">
        <v>439.5</v>
      </c>
      <c r="G93" s="762">
        <v>439.5</v>
      </c>
      <c r="H93" s="721" t="s">
        <v>627</v>
      </c>
      <c r="I93" s="722">
        <v>46</v>
      </c>
      <c r="J93" s="762">
        <v>439.5</v>
      </c>
      <c r="K93" s="762">
        <v>439.5</v>
      </c>
      <c r="L93" s="762">
        <v>439.5</v>
      </c>
      <c r="M93" s="721" t="s">
        <v>627</v>
      </c>
      <c r="N93" s="722">
        <v>45</v>
      </c>
      <c r="O93" s="762">
        <v>439.5</v>
      </c>
      <c r="P93" s="762">
        <v>439.5</v>
      </c>
      <c r="Q93" s="762">
        <v>439.5</v>
      </c>
      <c r="R93" s="724" t="s">
        <v>627</v>
      </c>
      <c r="S93" s="722">
        <v>43</v>
      </c>
      <c r="T93" s="762">
        <v>449.5</v>
      </c>
      <c r="U93" s="762">
        <v>449.5</v>
      </c>
      <c r="V93" s="762">
        <v>449.5</v>
      </c>
      <c r="W93" s="721" t="s">
        <v>627</v>
      </c>
      <c r="X93" s="722">
        <v>42</v>
      </c>
      <c r="Y93" s="762">
        <v>449.5</v>
      </c>
      <c r="Z93" s="762">
        <v>449.5</v>
      </c>
      <c r="AA93" s="762">
        <v>449.5</v>
      </c>
      <c r="AB93" s="721" t="s">
        <v>627</v>
      </c>
      <c r="AC93" s="722">
        <v>39</v>
      </c>
      <c r="AD93" s="721" t="s">
        <v>927</v>
      </c>
      <c r="AE93" s="721" t="str">
        <f>VLOOKUP(C:C,'Conditions and freight surcharg'!B:E,3,FALSE)</f>
        <v xml:space="preserve">ENS, Low-Sulphur SC and GRI </v>
      </c>
    </row>
    <row r="94" spans="1:31" s="709" customFormat="1" ht="30" customHeight="1">
      <c r="A94" s="36"/>
      <c r="B94" s="484" t="s">
        <v>158</v>
      </c>
      <c r="C94" s="720" t="s">
        <v>159</v>
      </c>
      <c r="D94" s="720" t="s">
        <v>713</v>
      </c>
      <c r="E94" s="762" t="s">
        <v>690</v>
      </c>
      <c r="F94" s="762" t="s">
        <v>690</v>
      </c>
      <c r="G94" s="762" t="s">
        <v>690</v>
      </c>
      <c r="H94" s="721" t="s">
        <v>690</v>
      </c>
      <c r="I94" s="722" t="s">
        <v>690</v>
      </c>
      <c r="J94" s="762" t="s">
        <v>690</v>
      </c>
      <c r="K94" s="762" t="s">
        <v>690</v>
      </c>
      <c r="L94" s="762" t="s">
        <v>690</v>
      </c>
      <c r="M94" s="721" t="s">
        <v>690</v>
      </c>
      <c r="N94" s="722" t="s">
        <v>690</v>
      </c>
      <c r="O94" s="762" t="s">
        <v>690</v>
      </c>
      <c r="P94" s="762" t="s">
        <v>690</v>
      </c>
      <c r="Q94" s="762" t="s">
        <v>690</v>
      </c>
      <c r="R94" s="724" t="s">
        <v>690</v>
      </c>
      <c r="S94" s="722" t="s">
        <v>690</v>
      </c>
      <c r="T94" s="762" t="s">
        <v>690</v>
      </c>
      <c r="U94" s="762" t="s">
        <v>690</v>
      </c>
      <c r="V94" s="762" t="s">
        <v>690</v>
      </c>
      <c r="W94" s="721" t="s">
        <v>690</v>
      </c>
      <c r="X94" s="722" t="s">
        <v>690</v>
      </c>
      <c r="Y94" s="762" t="s">
        <v>690</v>
      </c>
      <c r="Z94" s="762" t="s">
        <v>690</v>
      </c>
      <c r="AA94" s="762" t="s">
        <v>690</v>
      </c>
      <c r="AB94" s="721" t="s">
        <v>690</v>
      </c>
      <c r="AC94" s="722" t="s">
        <v>690</v>
      </c>
      <c r="AD94" s="721" t="str">
        <f>VLOOKUP(B:B,'Conditions and freight surcharg'!A:D,3,FALSE)</f>
        <v>Refer to Terms and Surcharges</v>
      </c>
      <c r="AE94" s="721" t="str">
        <f>VLOOKUP(C:C,'Conditions and freight surcharg'!B:E,3,FALSE)</f>
        <v xml:space="preserve">ENS, Low-Sulphur SC and GRI </v>
      </c>
    </row>
    <row r="95" spans="1:31" s="709" customFormat="1" ht="30" customHeight="1">
      <c r="A95" s="36"/>
      <c r="B95" s="486" t="s">
        <v>560</v>
      </c>
      <c r="C95" s="726" t="s">
        <v>159</v>
      </c>
      <c r="D95" s="720" t="s">
        <v>713</v>
      </c>
      <c r="E95" s="762">
        <v>356.5</v>
      </c>
      <c r="F95" s="762">
        <v>356.5</v>
      </c>
      <c r="G95" s="762">
        <v>356.5</v>
      </c>
      <c r="H95" s="721" t="s">
        <v>627</v>
      </c>
      <c r="I95" s="722">
        <v>48</v>
      </c>
      <c r="J95" s="762">
        <v>356.5</v>
      </c>
      <c r="K95" s="762">
        <v>356.5</v>
      </c>
      <c r="L95" s="762">
        <v>356.5</v>
      </c>
      <c r="M95" s="721" t="s">
        <v>627</v>
      </c>
      <c r="N95" s="722">
        <v>47</v>
      </c>
      <c r="O95" s="762">
        <v>356.5</v>
      </c>
      <c r="P95" s="762">
        <v>356.5</v>
      </c>
      <c r="Q95" s="762">
        <v>356.5</v>
      </c>
      <c r="R95" s="724" t="s">
        <v>627</v>
      </c>
      <c r="S95" s="722">
        <v>45</v>
      </c>
      <c r="T95" s="762">
        <v>366.5</v>
      </c>
      <c r="U95" s="762">
        <v>366.5</v>
      </c>
      <c r="V95" s="762">
        <v>366.5</v>
      </c>
      <c r="W95" s="721" t="s">
        <v>627</v>
      </c>
      <c r="X95" s="722">
        <v>44</v>
      </c>
      <c r="Y95" s="762">
        <v>366.5</v>
      </c>
      <c r="Z95" s="762">
        <v>366.5</v>
      </c>
      <c r="AA95" s="762">
        <v>366.5</v>
      </c>
      <c r="AB95" s="721" t="s">
        <v>627</v>
      </c>
      <c r="AC95" s="722">
        <v>41</v>
      </c>
      <c r="AD95" s="721" t="str">
        <f>VLOOKUP(B:B,'Conditions and freight surcharg'!A:D,3,FALSE)</f>
        <v>Refer to Terms and Surcharges</v>
      </c>
      <c r="AE95" s="721" t="str">
        <f>VLOOKUP(C:C,'Conditions and freight surcharg'!B:E,3,FALSE)</f>
        <v xml:space="preserve">ENS, Low-Sulphur SC and GRI </v>
      </c>
    </row>
    <row r="96" spans="1:31" s="709" customFormat="1" ht="30" customHeight="1">
      <c r="A96" s="36"/>
      <c r="B96" s="486" t="s">
        <v>172</v>
      </c>
      <c r="C96" s="726" t="s">
        <v>159</v>
      </c>
      <c r="D96" s="720" t="s">
        <v>713</v>
      </c>
      <c r="E96" s="762">
        <v>411.5</v>
      </c>
      <c r="F96" s="762">
        <v>411.5</v>
      </c>
      <c r="G96" s="762">
        <v>411.5</v>
      </c>
      <c r="H96" s="721" t="s">
        <v>627</v>
      </c>
      <c r="I96" s="722">
        <v>51</v>
      </c>
      <c r="J96" s="762">
        <v>411.5</v>
      </c>
      <c r="K96" s="762">
        <v>411.5</v>
      </c>
      <c r="L96" s="762">
        <v>411.5</v>
      </c>
      <c r="M96" s="721" t="s">
        <v>627</v>
      </c>
      <c r="N96" s="722">
        <v>50</v>
      </c>
      <c r="O96" s="762">
        <v>411.5</v>
      </c>
      <c r="P96" s="762">
        <v>411.5</v>
      </c>
      <c r="Q96" s="762">
        <v>411.5</v>
      </c>
      <c r="R96" s="721" t="s">
        <v>627</v>
      </c>
      <c r="S96" s="722">
        <v>48</v>
      </c>
      <c r="T96" s="762">
        <v>421.5</v>
      </c>
      <c r="U96" s="762">
        <v>421.5</v>
      </c>
      <c r="V96" s="762">
        <v>421.5</v>
      </c>
      <c r="W96" s="721" t="s">
        <v>627</v>
      </c>
      <c r="X96" s="722">
        <v>47</v>
      </c>
      <c r="Y96" s="762">
        <v>421.5</v>
      </c>
      <c r="Z96" s="762">
        <v>421.5</v>
      </c>
      <c r="AA96" s="762">
        <v>421.5</v>
      </c>
      <c r="AB96" s="721" t="s">
        <v>627</v>
      </c>
      <c r="AC96" s="722">
        <v>44</v>
      </c>
      <c r="AD96" s="721" t="s">
        <v>927</v>
      </c>
      <c r="AE96" s="721" t="str">
        <f>VLOOKUP(C:C,'Conditions and freight surcharg'!B:E,3,FALSE)</f>
        <v xml:space="preserve">ENS, Low-Sulphur SC and GRI </v>
      </c>
    </row>
    <row r="97" spans="1:31" s="709" customFormat="1" ht="30" customHeight="1">
      <c r="A97" s="36"/>
      <c r="B97" s="486" t="s">
        <v>483</v>
      </c>
      <c r="C97" s="726" t="s">
        <v>159</v>
      </c>
      <c r="D97" s="720" t="s">
        <v>713</v>
      </c>
      <c r="E97" s="762">
        <v>451.5</v>
      </c>
      <c r="F97" s="762">
        <v>451.5</v>
      </c>
      <c r="G97" s="762">
        <v>451.5</v>
      </c>
      <c r="H97" s="721" t="s">
        <v>627</v>
      </c>
      <c r="I97" s="722">
        <v>51</v>
      </c>
      <c r="J97" s="762">
        <v>451.5</v>
      </c>
      <c r="K97" s="762">
        <v>451.5</v>
      </c>
      <c r="L97" s="762">
        <v>451.5</v>
      </c>
      <c r="M97" s="721" t="s">
        <v>627</v>
      </c>
      <c r="N97" s="722">
        <v>50</v>
      </c>
      <c r="O97" s="762">
        <v>451.5</v>
      </c>
      <c r="P97" s="762">
        <v>451.5</v>
      </c>
      <c r="Q97" s="762">
        <v>451.5</v>
      </c>
      <c r="R97" s="721" t="s">
        <v>627</v>
      </c>
      <c r="S97" s="722">
        <v>48</v>
      </c>
      <c r="T97" s="762">
        <v>461.5</v>
      </c>
      <c r="U97" s="762">
        <v>461.5</v>
      </c>
      <c r="V97" s="762">
        <v>461.5</v>
      </c>
      <c r="W97" s="721" t="s">
        <v>627</v>
      </c>
      <c r="X97" s="722">
        <v>47</v>
      </c>
      <c r="Y97" s="762">
        <v>461.5</v>
      </c>
      <c r="Z97" s="762">
        <v>461.5</v>
      </c>
      <c r="AA97" s="762">
        <v>461.5</v>
      </c>
      <c r="AB97" s="721" t="s">
        <v>627</v>
      </c>
      <c r="AC97" s="722">
        <v>44</v>
      </c>
      <c r="AD97" s="721" t="s">
        <v>927</v>
      </c>
      <c r="AE97" s="721" t="str">
        <f>VLOOKUP(C:C,'Conditions and freight surcharg'!B:E,3,FALSE)</f>
        <v xml:space="preserve">ENS, Low-Sulphur SC and GRI </v>
      </c>
    </row>
    <row r="98" spans="1:31" s="709" customFormat="1" ht="30" customHeight="1">
      <c r="A98" s="36"/>
      <c r="B98" s="486" t="s">
        <v>234</v>
      </c>
      <c r="C98" s="726" t="s">
        <v>159</v>
      </c>
      <c r="D98" s="720" t="s">
        <v>713</v>
      </c>
      <c r="E98" s="762">
        <v>436.5</v>
      </c>
      <c r="F98" s="762">
        <v>436.5</v>
      </c>
      <c r="G98" s="762">
        <v>436.5</v>
      </c>
      <c r="H98" s="721" t="s">
        <v>627</v>
      </c>
      <c r="I98" s="722">
        <v>51</v>
      </c>
      <c r="J98" s="762">
        <v>436.5</v>
      </c>
      <c r="K98" s="762">
        <v>436.5</v>
      </c>
      <c r="L98" s="762">
        <v>436.5</v>
      </c>
      <c r="M98" s="721" t="s">
        <v>627</v>
      </c>
      <c r="N98" s="722">
        <v>50</v>
      </c>
      <c r="O98" s="762">
        <v>436.5</v>
      </c>
      <c r="P98" s="762">
        <v>436.5</v>
      </c>
      <c r="Q98" s="762">
        <v>436.5</v>
      </c>
      <c r="R98" s="724" t="s">
        <v>627</v>
      </c>
      <c r="S98" s="722">
        <v>48</v>
      </c>
      <c r="T98" s="762">
        <v>446.5</v>
      </c>
      <c r="U98" s="762">
        <v>446.5</v>
      </c>
      <c r="V98" s="762">
        <v>446.5</v>
      </c>
      <c r="W98" s="721" t="s">
        <v>627</v>
      </c>
      <c r="X98" s="722">
        <v>47</v>
      </c>
      <c r="Y98" s="762">
        <v>446.5</v>
      </c>
      <c r="Z98" s="762">
        <v>446.5</v>
      </c>
      <c r="AA98" s="762">
        <v>446.5</v>
      </c>
      <c r="AB98" s="721" t="s">
        <v>627</v>
      </c>
      <c r="AC98" s="722">
        <v>44</v>
      </c>
      <c r="AD98" s="721" t="s">
        <v>927</v>
      </c>
      <c r="AE98" s="721" t="str">
        <f>VLOOKUP(C:C,'Conditions and freight surcharg'!B:E,3,FALSE)</f>
        <v xml:space="preserve">ENS, Low-Sulphur SC and GRI </v>
      </c>
    </row>
    <row r="99" spans="1:31" s="709" customFormat="1" ht="30" customHeight="1">
      <c r="A99" s="36"/>
      <c r="B99" s="484" t="s">
        <v>237</v>
      </c>
      <c r="C99" s="720" t="s">
        <v>159</v>
      </c>
      <c r="D99" s="720" t="s">
        <v>713</v>
      </c>
      <c r="E99" s="762">
        <v>449.5</v>
      </c>
      <c r="F99" s="762">
        <v>449.5</v>
      </c>
      <c r="G99" s="762">
        <v>449.5</v>
      </c>
      <c r="H99" s="721" t="s">
        <v>627</v>
      </c>
      <c r="I99" s="722">
        <v>51</v>
      </c>
      <c r="J99" s="762">
        <v>449.5</v>
      </c>
      <c r="K99" s="762">
        <v>449.5</v>
      </c>
      <c r="L99" s="762">
        <v>449.5</v>
      </c>
      <c r="M99" s="721" t="s">
        <v>627</v>
      </c>
      <c r="N99" s="722">
        <v>50</v>
      </c>
      <c r="O99" s="762">
        <v>449.5</v>
      </c>
      <c r="P99" s="762">
        <v>449.5</v>
      </c>
      <c r="Q99" s="762">
        <v>449.5</v>
      </c>
      <c r="R99" s="725" t="s">
        <v>627</v>
      </c>
      <c r="S99" s="722">
        <v>48</v>
      </c>
      <c r="T99" s="762">
        <v>459.5</v>
      </c>
      <c r="U99" s="762">
        <v>459.5</v>
      </c>
      <c r="V99" s="762">
        <v>459.5</v>
      </c>
      <c r="W99" s="721" t="s">
        <v>627</v>
      </c>
      <c r="X99" s="722">
        <v>47</v>
      </c>
      <c r="Y99" s="762">
        <v>459.5</v>
      </c>
      <c r="Z99" s="762">
        <v>459.5</v>
      </c>
      <c r="AA99" s="762">
        <v>459.5</v>
      </c>
      <c r="AB99" s="721" t="s">
        <v>627</v>
      </c>
      <c r="AC99" s="722">
        <v>44</v>
      </c>
      <c r="AD99" s="721" t="str">
        <f>VLOOKUP(B:B,'Conditions and freight surcharg'!A:D,3,FALSE)</f>
        <v>Refer to Terms and Surcharges</v>
      </c>
      <c r="AE99" s="721" t="str">
        <f>VLOOKUP(C:C,'Conditions and freight surcharg'!B:E,3,FALSE)</f>
        <v xml:space="preserve">ENS, Low-Sulphur SC and GRI </v>
      </c>
    </row>
    <row r="100" spans="1:31" s="709" customFormat="1" ht="30" customHeight="1">
      <c r="A100" s="36"/>
      <c r="B100" s="734" t="s">
        <v>0</v>
      </c>
      <c r="C100" s="735" t="s">
        <v>159</v>
      </c>
      <c r="D100" s="720" t="s">
        <v>713</v>
      </c>
      <c r="E100" s="762">
        <v>436.5</v>
      </c>
      <c r="F100" s="762">
        <v>436.5</v>
      </c>
      <c r="G100" s="762">
        <v>436.5</v>
      </c>
      <c r="H100" s="721" t="s">
        <v>627</v>
      </c>
      <c r="I100" s="722">
        <v>51</v>
      </c>
      <c r="J100" s="762">
        <v>436.5</v>
      </c>
      <c r="K100" s="762">
        <v>436.5</v>
      </c>
      <c r="L100" s="762">
        <v>436.5</v>
      </c>
      <c r="M100" s="721" t="s">
        <v>627</v>
      </c>
      <c r="N100" s="722">
        <v>50</v>
      </c>
      <c r="O100" s="762">
        <v>436.5</v>
      </c>
      <c r="P100" s="762">
        <v>436.5</v>
      </c>
      <c r="Q100" s="762">
        <v>436.5</v>
      </c>
      <c r="R100" s="721" t="s">
        <v>627</v>
      </c>
      <c r="S100" s="722">
        <v>48</v>
      </c>
      <c r="T100" s="762">
        <v>446.5</v>
      </c>
      <c r="U100" s="762">
        <v>446.5</v>
      </c>
      <c r="V100" s="762">
        <v>446.5</v>
      </c>
      <c r="W100" s="721" t="s">
        <v>627</v>
      </c>
      <c r="X100" s="722">
        <v>47</v>
      </c>
      <c r="Y100" s="762">
        <v>446.5</v>
      </c>
      <c r="Z100" s="762">
        <v>446.5</v>
      </c>
      <c r="AA100" s="762">
        <v>446.5</v>
      </c>
      <c r="AB100" s="721" t="s">
        <v>627</v>
      </c>
      <c r="AC100" s="722">
        <v>44</v>
      </c>
      <c r="AD100" s="721" t="s">
        <v>927</v>
      </c>
      <c r="AE100" s="721" t="str">
        <f>VLOOKUP(C:C,'Conditions and freight surcharg'!B:E,3,FALSE)</f>
        <v xml:space="preserve">ENS, Low-Sulphur SC and GRI </v>
      </c>
    </row>
    <row r="101" spans="1:31" s="709" customFormat="1" ht="30" customHeight="1">
      <c r="A101" s="36"/>
      <c r="B101" s="484" t="s">
        <v>251</v>
      </c>
      <c r="C101" s="726" t="s">
        <v>159</v>
      </c>
      <c r="D101" s="720" t="s">
        <v>713</v>
      </c>
      <c r="E101" s="762">
        <v>441.5</v>
      </c>
      <c r="F101" s="762">
        <v>441.5</v>
      </c>
      <c r="G101" s="762">
        <v>441.5</v>
      </c>
      <c r="H101" s="721" t="s">
        <v>627</v>
      </c>
      <c r="I101" s="722">
        <v>51</v>
      </c>
      <c r="J101" s="762">
        <v>441.5</v>
      </c>
      <c r="K101" s="762">
        <v>441.5</v>
      </c>
      <c r="L101" s="762">
        <v>441.5</v>
      </c>
      <c r="M101" s="721" t="s">
        <v>627</v>
      </c>
      <c r="N101" s="722">
        <v>50</v>
      </c>
      <c r="O101" s="762">
        <v>441.5</v>
      </c>
      <c r="P101" s="762">
        <v>441.5</v>
      </c>
      <c r="Q101" s="762">
        <v>441.5</v>
      </c>
      <c r="R101" s="724" t="s">
        <v>627</v>
      </c>
      <c r="S101" s="722">
        <v>48</v>
      </c>
      <c r="T101" s="762">
        <v>451.5</v>
      </c>
      <c r="U101" s="762">
        <v>451.5</v>
      </c>
      <c r="V101" s="762">
        <v>451.5</v>
      </c>
      <c r="W101" s="721" t="s">
        <v>627</v>
      </c>
      <c r="X101" s="722">
        <v>47</v>
      </c>
      <c r="Y101" s="762">
        <v>451.5</v>
      </c>
      <c r="Z101" s="762">
        <v>451.5</v>
      </c>
      <c r="AA101" s="762">
        <v>451.5</v>
      </c>
      <c r="AB101" s="721" t="s">
        <v>627</v>
      </c>
      <c r="AC101" s="722">
        <v>44</v>
      </c>
      <c r="AD101" s="721" t="str">
        <f>VLOOKUP(B:B,'Conditions and freight surcharg'!A:D,3,FALSE)</f>
        <v>Refer to Terms and Surcharges</v>
      </c>
      <c r="AE101" s="721" t="str">
        <f>VLOOKUP(C:C,'Conditions and freight surcharg'!B:E,3,FALSE)</f>
        <v xml:space="preserve">ENS, Low-Sulphur SC and GRI </v>
      </c>
    </row>
    <row r="102" spans="1:31" s="709" customFormat="1" ht="30" customHeight="1">
      <c r="A102" s="37"/>
      <c r="B102" s="486" t="s">
        <v>80</v>
      </c>
      <c r="C102" s="726" t="s">
        <v>159</v>
      </c>
      <c r="D102" s="720" t="s">
        <v>713</v>
      </c>
      <c r="E102" s="762">
        <v>322.5</v>
      </c>
      <c r="F102" s="762">
        <v>322.5</v>
      </c>
      <c r="G102" s="762">
        <v>322.5</v>
      </c>
      <c r="H102" s="721" t="s">
        <v>627</v>
      </c>
      <c r="I102" s="722">
        <v>46</v>
      </c>
      <c r="J102" s="762">
        <v>322.5</v>
      </c>
      <c r="K102" s="762">
        <v>322.5</v>
      </c>
      <c r="L102" s="762">
        <v>322.5</v>
      </c>
      <c r="M102" s="721" t="s">
        <v>627</v>
      </c>
      <c r="N102" s="722">
        <v>45</v>
      </c>
      <c r="O102" s="762">
        <v>322.5</v>
      </c>
      <c r="P102" s="762">
        <v>322.5</v>
      </c>
      <c r="Q102" s="762">
        <v>322.5</v>
      </c>
      <c r="R102" s="721" t="s">
        <v>627</v>
      </c>
      <c r="S102" s="722">
        <v>43</v>
      </c>
      <c r="T102" s="762">
        <v>332.5</v>
      </c>
      <c r="U102" s="762">
        <v>332.5</v>
      </c>
      <c r="V102" s="762">
        <v>332.5</v>
      </c>
      <c r="W102" s="721" t="s">
        <v>627</v>
      </c>
      <c r="X102" s="722">
        <v>42</v>
      </c>
      <c r="Y102" s="762">
        <v>332.5</v>
      </c>
      <c r="Z102" s="762">
        <v>332.5</v>
      </c>
      <c r="AA102" s="762">
        <v>332.5</v>
      </c>
      <c r="AB102" s="721" t="s">
        <v>627</v>
      </c>
      <c r="AC102" s="722">
        <v>39</v>
      </c>
      <c r="AD102" s="721" t="str">
        <f>VLOOKUP(B:B,'Conditions and freight surcharg'!A:D,3,FALSE)</f>
        <v>Refer to Terms and Surcharges</v>
      </c>
      <c r="AE102" s="721" t="str">
        <f>VLOOKUP(C:C,'Conditions and freight surcharg'!B:E,3,FALSE)</f>
        <v xml:space="preserve">ENS, Low-Sulphur SC and GRI </v>
      </c>
    </row>
    <row r="103" spans="1:31" s="709" customFormat="1" ht="30" customHeight="1">
      <c r="A103" s="36"/>
      <c r="B103" s="484" t="s">
        <v>281</v>
      </c>
      <c r="C103" s="720" t="s">
        <v>159</v>
      </c>
      <c r="D103" s="720" t="s">
        <v>713</v>
      </c>
      <c r="E103" s="762">
        <v>436.5</v>
      </c>
      <c r="F103" s="762">
        <v>436.5</v>
      </c>
      <c r="G103" s="762">
        <v>436.5</v>
      </c>
      <c r="H103" s="721" t="s">
        <v>627</v>
      </c>
      <c r="I103" s="722">
        <v>51</v>
      </c>
      <c r="J103" s="762">
        <v>436.5</v>
      </c>
      <c r="K103" s="762">
        <v>436.5</v>
      </c>
      <c r="L103" s="762">
        <v>436.5</v>
      </c>
      <c r="M103" s="721" t="s">
        <v>627</v>
      </c>
      <c r="N103" s="722">
        <v>50</v>
      </c>
      <c r="O103" s="762">
        <v>436.5</v>
      </c>
      <c r="P103" s="762">
        <v>436.5</v>
      </c>
      <c r="Q103" s="762">
        <v>436.5</v>
      </c>
      <c r="R103" s="724" t="s">
        <v>627</v>
      </c>
      <c r="S103" s="722">
        <v>48</v>
      </c>
      <c r="T103" s="762">
        <v>446.5</v>
      </c>
      <c r="U103" s="762">
        <v>446.5</v>
      </c>
      <c r="V103" s="762">
        <v>446.5</v>
      </c>
      <c r="W103" s="721" t="s">
        <v>627</v>
      </c>
      <c r="X103" s="722">
        <v>47</v>
      </c>
      <c r="Y103" s="762">
        <v>446.5</v>
      </c>
      <c r="Z103" s="762">
        <v>446.5</v>
      </c>
      <c r="AA103" s="762">
        <v>446.5</v>
      </c>
      <c r="AB103" s="721" t="s">
        <v>627</v>
      </c>
      <c r="AC103" s="722">
        <v>44</v>
      </c>
      <c r="AD103" s="721" t="s">
        <v>927</v>
      </c>
      <c r="AE103" s="721" t="str">
        <f>VLOOKUP(C:C,'Conditions and freight surcharg'!B:E,3,FALSE)</f>
        <v xml:space="preserve">ENS, Low-Sulphur SC and GRI </v>
      </c>
    </row>
    <row r="104" spans="1:31" s="709" customFormat="1" ht="30" customHeight="1">
      <c r="A104" s="36"/>
      <c r="B104" s="486" t="s">
        <v>379</v>
      </c>
      <c r="C104" s="726" t="s">
        <v>159</v>
      </c>
      <c r="D104" s="720" t="s">
        <v>713</v>
      </c>
      <c r="E104" s="762">
        <v>449.5</v>
      </c>
      <c r="F104" s="762">
        <v>449.5</v>
      </c>
      <c r="G104" s="762">
        <v>449.5</v>
      </c>
      <c r="H104" s="721" t="s">
        <v>627</v>
      </c>
      <c r="I104" s="722">
        <v>51</v>
      </c>
      <c r="J104" s="762">
        <v>449.5</v>
      </c>
      <c r="K104" s="762">
        <v>449.5</v>
      </c>
      <c r="L104" s="762">
        <v>449.5</v>
      </c>
      <c r="M104" s="721" t="s">
        <v>627</v>
      </c>
      <c r="N104" s="722">
        <v>50</v>
      </c>
      <c r="O104" s="762">
        <v>449.5</v>
      </c>
      <c r="P104" s="762">
        <v>449.5</v>
      </c>
      <c r="Q104" s="762">
        <v>449.5</v>
      </c>
      <c r="R104" s="721" t="s">
        <v>627</v>
      </c>
      <c r="S104" s="722">
        <v>48</v>
      </c>
      <c r="T104" s="762">
        <v>459.5</v>
      </c>
      <c r="U104" s="762">
        <v>459.5</v>
      </c>
      <c r="V104" s="762">
        <v>459.5</v>
      </c>
      <c r="W104" s="721" t="s">
        <v>627</v>
      </c>
      <c r="X104" s="722">
        <v>47</v>
      </c>
      <c r="Y104" s="762">
        <v>459.5</v>
      </c>
      <c r="Z104" s="762">
        <v>459.5</v>
      </c>
      <c r="AA104" s="762">
        <v>459.5</v>
      </c>
      <c r="AB104" s="721" t="s">
        <v>627</v>
      </c>
      <c r="AC104" s="722">
        <v>44</v>
      </c>
      <c r="AD104" s="721" t="str">
        <f>VLOOKUP(B:B,'Conditions and freight surcharg'!A:D,3,FALSE)</f>
        <v>Refer to Terms and Surcharges</v>
      </c>
      <c r="AE104" s="721" t="str">
        <f>VLOOKUP(C:C,'Conditions and freight surcharg'!B:E,3,FALSE)</f>
        <v xml:space="preserve">ENS, Low-Sulphur SC and GRI </v>
      </c>
    </row>
    <row r="105" spans="1:31" s="709" customFormat="1" ht="30" customHeight="1">
      <c r="A105" s="36"/>
      <c r="B105" s="486" t="s">
        <v>393</v>
      </c>
      <c r="C105" s="726" t="s">
        <v>159</v>
      </c>
      <c r="D105" s="720" t="s">
        <v>713</v>
      </c>
      <c r="E105" s="762">
        <v>449.5</v>
      </c>
      <c r="F105" s="762">
        <v>449.5</v>
      </c>
      <c r="G105" s="762">
        <v>449.5</v>
      </c>
      <c r="H105" s="721" t="s">
        <v>627</v>
      </c>
      <c r="I105" s="722">
        <v>51</v>
      </c>
      <c r="J105" s="762">
        <v>449.5</v>
      </c>
      <c r="K105" s="762">
        <v>449.5</v>
      </c>
      <c r="L105" s="762">
        <v>449.5</v>
      </c>
      <c r="M105" s="721" t="s">
        <v>627</v>
      </c>
      <c r="N105" s="722">
        <v>50</v>
      </c>
      <c r="O105" s="762">
        <v>449.5</v>
      </c>
      <c r="P105" s="762">
        <v>449.5</v>
      </c>
      <c r="Q105" s="762">
        <v>449.5</v>
      </c>
      <c r="R105" s="721" t="s">
        <v>627</v>
      </c>
      <c r="S105" s="722">
        <v>48</v>
      </c>
      <c r="T105" s="762">
        <v>459.5</v>
      </c>
      <c r="U105" s="762">
        <v>459.5</v>
      </c>
      <c r="V105" s="762">
        <v>459.5</v>
      </c>
      <c r="W105" s="721" t="s">
        <v>627</v>
      </c>
      <c r="X105" s="722">
        <v>47</v>
      </c>
      <c r="Y105" s="762">
        <v>459.5</v>
      </c>
      <c r="Z105" s="762">
        <v>459.5</v>
      </c>
      <c r="AA105" s="762">
        <v>459.5</v>
      </c>
      <c r="AB105" s="721" t="s">
        <v>627</v>
      </c>
      <c r="AC105" s="722">
        <v>44</v>
      </c>
      <c r="AD105" s="721" t="str">
        <f>VLOOKUP(B:B,'Conditions and freight surcharg'!A:D,3,FALSE)</f>
        <v>Refer to Terms and Surcharges</v>
      </c>
      <c r="AE105" s="721" t="str">
        <f>VLOOKUP(C:C,'Conditions and freight surcharg'!B:E,3,FALSE)</f>
        <v xml:space="preserve">ENS, Low-Sulphur SC and GRI </v>
      </c>
    </row>
    <row r="106" spans="1:31" s="709" customFormat="1" ht="30" customHeight="1">
      <c r="A106" s="36"/>
      <c r="B106" s="484" t="s">
        <v>634</v>
      </c>
      <c r="C106" s="726" t="s">
        <v>159</v>
      </c>
      <c r="D106" s="720" t="s">
        <v>713</v>
      </c>
      <c r="E106" s="762">
        <v>449.5</v>
      </c>
      <c r="F106" s="762">
        <v>449.5</v>
      </c>
      <c r="G106" s="762">
        <v>449.5</v>
      </c>
      <c r="H106" s="721" t="s">
        <v>627</v>
      </c>
      <c r="I106" s="722">
        <v>51</v>
      </c>
      <c r="J106" s="762">
        <v>449.5</v>
      </c>
      <c r="K106" s="762">
        <v>449.5</v>
      </c>
      <c r="L106" s="762">
        <v>449.5</v>
      </c>
      <c r="M106" s="721" t="s">
        <v>627</v>
      </c>
      <c r="N106" s="722">
        <v>50</v>
      </c>
      <c r="O106" s="762">
        <v>449.5</v>
      </c>
      <c r="P106" s="762">
        <v>449.5</v>
      </c>
      <c r="Q106" s="762">
        <v>449.5</v>
      </c>
      <c r="R106" s="721" t="s">
        <v>627</v>
      </c>
      <c r="S106" s="722">
        <v>48</v>
      </c>
      <c r="T106" s="762">
        <v>459.5</v>
      </c>
      <c r="U106" s="762">
        <v>459.5</v>
      </c>
      <c r="V106" s="762">
        <v>459.5</v>
      </c>
      <c r="W106" s="721" t="s">
        <v>627</v>
      </c>
      <c r="X106" s="722">
        <v>47</v>
      </c>
      <c r="Y106" s="762">
        <v>459.5</v>
      </c>
      <c r="Z106" s="762">
        <v>459.5</v>
      </c>
      <c r="AA106" s="762">
        <v>459.5</v>
      </c>
      <c r="AB106" s="721" t="s">
        <v>627</v>
      </c>
      <c r="AC106" s="722">
        <v>44</v>
      </c>
      <c r="AD106" s="721" t="str">
        <f>VLOOKUP(B:B,'Conditions and freight surcharg'!A:D,3,FALSE)</f>
        <v>Refer to Terms and Surcharges</v>
      </c>
      <c r="AE106" s="721" t="str">
        <f>VLOOKUP(C:C,'Conditions and freight surcharg'!B:E,3,FALSE)</f>
        <v xml:space="preserve">ENS, Low-Sulphur SC and GRI </v>
      </c>
    </row>
    <row r="107" spans="1:31" s="709" customFormat="1" ht="30" customHeight="1">
      <c r="A107" s="36"/>
      <c r="B107" s="484" t="s">
        <v>10</v>
      </c>
      <c r="C107" s="720" t="s">
        <v>159</v>
      </c>
      <c r="D107" s="720" t="s">
        <v>713</v>
      </c>
      <c r="E107" s="762">
        <v>449.5</v>
      </c>
      <c r="F107" s="762">
        <v>449.5</v>
      </c>
      <c r="G107" s="762">
        <v>449.5</v>
      </c>
      <c r="H107" s="721" t="s">
        <v>627</v>
      </c>
      <c r="I107" s="722">
        <v>51</v>
      </c>
      <c r="J107" s="762">
        <v>449.5</v>
      </c>
      <c r="K107" s="762">
        <v>449.5</v>
      </c>
      <c r="L107" s="762">
        <v>449.5</v>
      </c>
      <c r="M107" s="721" t="s">
        <v>627</v>
      </c>
      <c r="N107" s="722">
        <v>50</v>
      </c>
      <c r="O107" s="762">
        <v>449.5</v>
      </c>
      <c r="P107" s="762">
        <v>449.5</v>
      </c>
      <c r="Q107" s="762">
        <v>449.5</v>
      </c>
      <c r="R107" s="721" t="s">
        <v>627</v>
      </c>
      <c r="S107" s="722">
        <v>48</v>
      </c>
      <c r="T107" s="762">
        <v>459.5</v>
      </c>
      <c r="U107" s="762">
        <v>459.5</v>
      </c>
      <c r="V107" s="762">
        <v>459.5</v>
      </c>
      <c r="W107" s="721" t="s">
        <v>627</v>
      </c>
      <c r="X107" s="722">
        <v>47</v>
      </c>
      <c r="Y107" s="762">
        <v>459.5</v>
      </c>
      <c r="Z107" s="762">
        <v>459.5</v>
      </c>
      <c r="AA107" s="762">
        <v>459.5</v>
      </c>
      <c r="AB107" s="721" t="s">
        <v>627</v>
      </c>
      <c r="AC107" s="722">
        <v>44</v>
      </c>
      <c r="AD107" s="721" t="str">
        <f>VLOOKUP(B:B,'Conditions and freight surcharg'!A:D,3,FALSE)</f>
        <v>Refer to Terms and Surcharges</v>
      </c>
      <c r="AE107" s="721" t="str">
        <f>VLOOKUP(C:C,'Conditions and freight surcharg'!B:E,3,FALSE)</f>
        <v xml:space="preserve">ENS, Low-Sulphur SC and GRI </v>
      </c>
    </row>
    <row r="108" spans="1:31" s="709" customFormat="1" ht="30" customHeight="1">
      <c r="A108" s="36"/>
      <c r="B108" s="484" t="s">
        <v>121</v>
      </c>
      <c r="C108" s="720" t="s">
        <v>122</v>
      </c>
      <c r="D108" s="720" t="s">
        <v>713</v>
      </c>
      <c r="E108" s="762">
        <v>443.5</v>
      </c>
      <c r="F108" s="762">
        <v>443.5</v>
      </c>
      <c r="G108" s="762">
        <v>443.5</v>
      </c>
      <c r="H108" s="721" t="s">
        <v>627</v>
      </c>
      <c r="I108" s="722">
        <v>41</v>
      </c>
      <c r="J108" s="762">
        <v>443.5</v>
      </c>
      <c r="K108" s="762">
        <v>443.5</v>
      </c>
      <c r="L108" s="762">
        <v>443.5</v>
      </c>
      <c r="M108" s="721" t="s">
        <v>627</v>
      </c>
      <c r="N108" s="722">
        <v>40</v>
      </c>
      <c r="O108" s="762">
        <v>443.5</v>
      </c>
      <c r="P108" s="762">
        <v>443.5</v>
      </c>
      <c r="Q108" s="762">
        <v>443.5</v>
      </c>
      <c r="R108" s="725" t="s">
        <v>627</v>
      </c>
      <c r="S108" s="722">
        <v>38</v>
      </c>
      <c r="T108" s="762">
        <v>453.5</v>
      </c>
      <c r="U108" s="762">
        <v>453.5</v>
      </c>
      <c r="V108" s="762">
        <v>453.5</v>
      </c>
      <c r="W108" s="721" t="s">
        <v>627</v>
      </c>
      <c r="X108" s="722">
        <v>37</v>
      </c>
      <c r="Y108" s="762">
        <v>453.5</v>
      </c>
      <c r="Z108" s="762">
        <v>453.5</v>
      </c>
      <c r="AA108" s="762">
        <v>453.5</v>
      </c>
      <c r="AB108" s="721" t="s">
        <v>627</v>
      </c>
      <c r="AC108" s="722">
        <v>34</v>
      </c>
      <c r="AD108" s="721" t="s">
        <v>927</v>
      </c>
      <c r="AE108" s="721" t="str">
        <f>VLOOKUP(C:C,'Conditions and freight surcharg'!B:E,3,FALSE)</f>
        <v xml:space="preserve">ENS, Low-Sulphur SC and GRI </v>
      </c>
    </row>
    <row r="109" spans="1:31" s="709" customFormat="1" ht="30" customHeight="1">
      <c r="A109" s="36"/>
      <c r="B109" s="484" t="s">
        <v>561</v>
      </c>
      <c r="C109" s="720" t="s">
        <v>122</v>
      </c>
      <c r="D109" s="720" t="s">
        <v>713</v>
      </c>
      <c r="E109" s="762">
        <v>344.5</v>
      </c>
      <c r="F109" s="762">
        <v>344.5</v>
      </c>
      <c r="G109" s="762">
        <v>344.5</v>
      </c>
      <c r="H109" s="721" t="s">
        <v>627</v>
      </c>
      <c r="I109" s="722">
        <v>36</v>
      </c>
      <c r="J109" s="762">
        <v>344.5</v>
      </c>
      <c r="K109" s="762">
        <v>344.5</v>
      </c>
      <c r="L109" s="762">
        <v>344.5</v>
      </c>
      <c r="M109" s="721" t="s">
        <v>627</v>
      </c>
      <c r="N109" s="722">
        <v>35</v>
      </c>
      <c r="O109" s="762">
        <v>344.5</v>
      </c>
      <c r="P109" s="762">
        <v>344.5</v>
      </c>
      <c r="Q109" s="762">
        <v>344.5</v>
      </c>
      <c r="R109" s="724" t="s">
        <v>627</v>
      </c>
      <c r="S109" s="722">
        <v>33</v>
      </c>
      <c r="T109" s="762">
        <v>354.5</v>
      </c>
      <c r="U109" s="762">
        <v>354.5</v>
      </c>
      <c r="V109" s="762">
        <v>354.5</v>
      </c>
      <c r="W109" s="721" t="s">
        <v>627</v>
      </c>
      <c r="X109" s="722">
        <v>32</v>
      </c>
      <c r="Y109" s="762">
        <v>354.5</v>
      </c>
      <c r="Z109" s="762">
        <v>354.5</v>
      </c>
      <c r="AA109" s="762">
        <v>354.5</v>
      </c>
      <c r="AB109" s="721" t="s">
        <v>627</v>
      </c>
      <c r="AC109" s="722">
        <v>29</v>
      </c>
      <c r="AD109" s="721" t="str">
        <f>VLOOKUP(B:B,'Conditions and freight surcharg'!A:D,3,FALSE)</f>
        <v>Refer to Terms and Surcharges</v>
      </c>
      <c r="AE109" s="721" t="str">
        <f>VLOOKUP(C:C,'Conditions and freight surcharg'!B:E,3,FALSE)</f>
        <v xml:space="preserve">ENS, Low-Sulphur SC and GRI </v>
      </c>
    </row>
    <row r="110" spans="1:31" s="709" customFormat="1" ht="30" customHeight="1">
      <c r="A110" s="36"/>
      <c r="B110" s="484" t="s">
        <v>1605</v>
      </c>
      <c r="C110" s="720" t="s">
        <v>122</v>
      </c>
      <c r="D110" s="720" t="s">
        <v>713</v>
      </c>
      <c r="E110" s="762">
        <v>458.5</v>
      </c>
      <c r="F110" s="762">
        <v>458.5</v>
      </c>
      <c r="G110" s="762">
        <v>917</v>
      </c>
      <c r="H110" s="721" t="s">
        <v>627</v>
      </c>
      <c r="I110" s="722">
        <v>41</v>
      </c>
      <c r="J110" s="762">
        <v>458.5</v>
      </c>
      <c r="K110" s="762">
        <v>458.5</v>
      </c>
      <c r="L110" s="762">
        <v>917</v>
      </c>
      <c r="M110" s="721" t="s">
        <v>627</v>
      </c>
      <c r="N110" s="722">
        <v>40</v>
      </c>
      <c r="O110" s="762">
        <v>458.5</v>
      </c>
      <c r="P110" s="762">
        <v>458.5</v>
      </c>
      <c r="Q110" s="762">
        <v>917</v>
      </c>
      <c r="R110" s="721" t="s">
        <v>627</v>
      </c>
      <c r="S110" s="722">
        <v>38</v>
      </c>
      <c r="T110" s="762">
        <v>468.5</v>
      </c>
      <c r="U110" s="762">
        <v>468.5</v>
      </c>
      <c r="V110" s="762">
        <v>927</v>
      </c>
      <c r="W110" s="721" t="s">
        <v>627</v>
      </c>
      <c r="X110" s="722">
        <v>37</v>
      </c>
      <c r="Y110" s="762">
        <v>468.5</v>
      </c>
      <c r="Z110" s="762">
        <v>468.5</v>
      </c>
      <c r="AA110" s="762">
        <v>927</v>
      </c>
      <c r="AB110" s="721" t="s">
        <v>627</v>
      </c>
      <c r="AC110" s="722">
        <v>34</v>
      </c>
      <c r="AD110" s="721" t="str">
        <f>VLOOKUP(B:B,'Conditions and freight surcharg'!A:D,3,FALSE)</f>
        <v>Refer to Terms and Surcharges</v>
      </c>
      <c r="AE110" s="721" t="str">
        <f>VLOOKUP(C:C,'Conditions and freight surcharg'!B:E,3,FALSE)</f>
        <v xml:space="preserve">ENS, Low-Sulphur SC and GRI </v>
      </c>
    </row>
    <row r="111" spans="1:31" s="709" customFormat="1" ht="30" customHeight="1">
      <c r="A111" s="36"/>
      <c r="B111" s="484" t="s">
        <v>2278</v>
      </c>
      <c r="C111" s="720" t="s">
        <v>678</v>
      </c>
      <c r="D111" s="720" t="s">
        <v>713</v>
      </c>
      <c r="E111" s="762">
        <v>771.5</v>
      </c>
      <c r="F111" s="762">
        <v>771.5</v>
      </c>
      <c r="G111" s="762">
        <v>771.5</v>
      </c>
      <c r="H111" s="721" t="s">
        <v>627</v>
      </c>
      <c r="I111" s="722">
        <v>79</v>
      </c>
      <c r="J111" s="762">
        <v>771.5</v>
      </c>
      <c r="K111" s="762">
        <v>771.5</v>
      </c>
      <c r="L111" s="762">
        <v>771.5</v>
      </c>
      <c r="M111" s="721" t="s">
        <v>627</v>
      </c>
      <c r="N111" s="722">
        <v>78</v>
      </c>
      <c r="O111" s="762">
        <v>771.5</v>
      </c>
      <c r="P111" s="762">
        <v>771.5</v>
      </c>
      <c r="Q111" s="762">
        <v>771.5</v>
      </c>
      <c r="R111" s="724" t="s">
        <v>627</v>
      </c>
      <c r="S111" s="722">
        <v>76</v>
      </c>
      <c r="T111" s="762">
        <v>781.5</v>
      </c>
      <c r="U111" s="762">
        <v>781.5</v>
      </c>
      <c r="V111" s="762">
        <v>781.5</v>
      </c>
      <c r="W111" s="721" t="s">
        <v>627</v>
      </c>
      <c r="X111" s="722">
        <v>75</v>
      </c>
      <c r="Y111" s="762">
        <v>781.5</v>
      </c>
      <c r="Z111" s="762">
        <v>781.5</v>
      </c>
      <c r="AA111" s="762">
        <v>781.5</v>
      </c>
      <c r="AB111" s="721" t="s">
        <v>627</v>
      </c>
      <c r="AC111" s="722" t="s">
        <v>690</v>
      </c>
      <c r="AD111" s="721" t="s">
        <v>927</v>
      </c>
      <c r="AE111" s="721" t="str">
        <f>VLOOKUP(C:C,'Conditions and freight surcharg'!B:E,3,FALSE)</f>
        <v>Low-Sulphur SC and GRI</v>
      </c>
    </row>
    <row r="112" spans="1:31" s="709" customFormat="1" ht="30" customHeight="1">
      <c r="A112" s="36"/>
      <c r="B112" s="484" t="s">
        <v>635</v>
      </c>
      <c r="C112" s="720" t="s">
        <v>417</v>
      </c>
      <c r="D112" s="720" t="s">
        <v>713</v>
      </c>
      <c r="E112" s="762">
        <v>524.5</v>
      </c>
      <c r="F112" s="762">
        <v>524.5</v>
      </c>
      <c r="G112" s="762">
        <v>524.5</v>
      </c>
      <c r="H112" s="721" t="s">
        <v>627</v>
      </c>
      <c r="I112" s="722">
        <v>60</v>
      </c>
      <c r="J112" s="762">
        <v>524.5</v>
      </c>
      <c r="K112" s="762">
        <v>524.5</v>
      </c>
      <c r="L112" s="762">
        <v>524.5</v>
      </c>
      <c r="M112" s="721" t="s">
        <v>627</v>
      </c>
      <c r="N112" s="722">
        <v>59</v>
      </c>
      <c r="O112" s="762">
        <v>524.5</v>
      </c>
      <c r="P112" s="762">
        <v>524.5</v>
      </c>
      <c r="Q112" s="762">
        <v>524.5</v>
      </c>
      <c r="R112" s="721" t="s">
        <v>627</v>
      </c>
      <c r="S112" s="722">
        <v>57</v>
      </c>
      <c r="T112" s="762">
        <v>534.5</v>
      </c>
      <c r="U112" s="762">
        <v>534.5</v>
      </c>
      <c r="V112" s="762">
        <v>534.5</v>
      </c>
      <c r="W112" s="721" t="s">
        <v>627</v>
      </c>
      <c r="X112" s="722">
        <v>56</v>
      </c>
      <c r="Y112" s="762">
        <v>534.5</v>
      </c>
      <c r="Z112" s="762">
        <v>534.5</v>
      </c>
      <c r="AA112" s="762">
        <v>534.5</v>
      </c>
      <c r="AB112" s="721" t="s">
        <v>627</v>
      </c>
      <c r="AC112" s="722" t="s">
        <v>690</v>
      </c>
      <c r="AD112" s="721" t="str">
        <f>VLOOKUP(B:B,'Conditions and freight surcharg'!A:D,3,FALSE)</f>
        <v>Refer to Terms and Surcharges</v>
      </c>
      <c r="AE112" s="721" t="str">
        <f>VLOOKUP(C:C,'Conditions and freight surcharg'!B:E,3,FALSE)</f>
        <v>Low-Sulphur SC and GRI</v>
      </c>
    </row>
    <row r="113" spans="1:31" s="709" customFormat="1" ht="30" customHeight="1">
      <c r="A113" s="36"/>
      <c r="B113" s="484" t="s">
        <v>432</v>
      </c>
      <c r="C113" s="720" t="s">
        <v>271</v>
      </c>
      <c r="D113" s="720" t="s">
        <v>713</v>
      </c>
      <c r="E113" s="762">
        <v>442.5</v>
      </c>
      <c r="F113" s="762">
        <v>442.5</v>
      </c>
      <c r="G113" s="762">
        <v>442.5</v>
      </c>
      <c r="H113" s="721" t="s">
        <v>628</v>
      </c>
      <c r="I113" s="722">
        <v>58</v>
      </c>
      <c r="J113" s="762">
        <v>442.5</v>
      </c>
      <c r="K113" s="762">
        <v>442.5</v>
      </c>
      <c r="L113" s="762">
        <v>442.5</v>
      </c>
      <c r="M113" s="721" t="s">
        <v>628</v>
      </c>
      <c r="N113" s="722">
        <v>57</v>
      </c>
      <c r="O113" s="762">
        <v>442.5</v>
      </c>
      <c r="P113" s="762">
        <v>442.5</v>
      </c>
      <c r="Q113" s="762">
        <v>442.5</v>
      </c>
      <c r="R113" s="724" t="s">
        <v>628</v>
      </c>
      <c r="S113" s="722">
        <v>55</v>
      </c>
      <c r="T113" s="762">
        <v>596.5</v>
      </c>
      <c r="U113" s="762">
        <v>596.5</v>
      </c>
      <c r="V113" s="762">
        <v>596.5</v>
      </c>
      <c r="W113" s="721" t="s">
        <v>627</v>
      </c>
      <c r="X113" s="722">
        <v>60</v>
      </c>
      <c r="Y113" s="762">
        <v>606.5</v>
      </c>
      <c r="Z113" s="762">
        <v>606.5</v>
      </c>
      <c r="AA113" s="762">
        <v>606.5</v>
      </c>
      <c r="AB113" s="721" t="s">
        <v>627</v>
      </c>
      <c r="AC113" s="722">
        <v>57</v>
      </c>
      <c r="AD113" s="721" t="str">
        <f>VLOOKUP(B:B,'Conditions and freight surcharg'!A:D,3,FALSE)</f>
        <v>Refer to Terms and Surcharges</v>
      </c>
      <c r="AE113" s="721" t="str">
        <f>VLOOKUP(C:C,'Conditions and freight surcharg'!B:E,3,FALSE)</f>
        <v>Low-Sulphur SC and GRI</v>
      </c>
    </row>
    <row r="114" spans="1:31" s="709" customFormat="1" ht="30" customHeight="1">
      <c r="A114" s="36"/>
      <c r="B114" s="486" t="s">
        <v>270</v>
      </c>
      <c r="C114" s="726" t="s">
        <v>271</v>
      </c>
      <c r="D114" s="720" t="s">
        <v>713</v>
      </c>
      <c r="E114" s="762">
        <v>437.5</v>
      </c>
      <c r="F114" s="762">
        <v>437.5</v>
      </c>
      <c r="G114" s="762">
        <v>437.5</v>
      </c>
      <c r="H114" s="721" t="s">
        <v>628</v>
      </c>
      <c r="I114" s="722">
        <v>68</v>
      </c>
      <c r="J114" s="762">
        <v>437.5</v>
      </c>
      <c r="K114" s="762">
        <v>437.5</v>
      </c>
      <c r="L114" s="762">
        <v>437.5</v>
      </c>
      <c r="M114" s="721" t="s">
        <v>628</v>
      </c>
      <c r="N114" s="722">
        <v>67</v>
      </c>
      <c r="O114" s="762">
        <v>437.5</v>
      </c>
      <c r="P114" s="762">
        <v>437.5</v>
      </c>
      <c r="Q114" s="762">
        <v>437.5</v>
      </c>
      <c r="R114" s="724" t="s">
        <v>628</v>
      </c>
      <c r="S114" s="722">
        <v>65</v>
      </c>
      <c r="T114" s="762">
        <v>591.5</v>
      </c>
      <c r="U114" s="762">
        <v>591.5</v>
      </c>
      <c r="V114" s="762">
        <v>591.5</v>
      </c>
      <c r="W114" s="721" t="s">
        <v>627</v>
      </c>
      <c r="X114" s="722">
        <v>65</v>
      </c>
      <c r="Y114" s="762">
        <v>601.5</v>
      </c>
      <c r="Z114" s="762">
        <v>601.5</v>
      </c>
      <c r="AA114" s="762">
        <v>601.5</v>
      </c>
      <c r="AB114" s="721" t="s">
        <v>627</v>
      </c>
      <c r="AC114" s="722">
        <v>62</v>
      </c>
      <c r="AD114" s="721" t="s">
        <v>927</v>
      </c>
      <c r="AE114" s="721" t="str">
        <f>VLOOKUP(C:C,'Conditions and freight surcharg'!B:E,3,FALSE)</f>
        <v>Low-Sulphur SC and GRI</v>
      </c>
    </row>
    <row r="115" spans="1:31" s="709" customFormat="1" ht="30" customHeight="1">
      <c r="A115" s="36"/>
      <c r="B115" s="734" t="s">
        <v>262</v>
      </c>
      <c r="C115" s="735" t="s">
        <v>263</v>
      </c>
      <c r="D115" s="720" t="s">
        <v>713</v>
      </c>
      <c r="E115" s="762">
        <v>482.5</v>
      </c>
      <c r="F115" s="762">
        <v>482.5</v>
      </c>
      <c r="G115" s="762">
        <v>482.5</v>
      </c>
      <c r="H115" s="721" t="s">
        <v>628</v>
      </c>
      <c r="I115" s="722">
        <v>78</v>
      </c>
      <c r="J115" s="762">
        <v>482.5</v>
      </c>
      <c r="K115" s="762">
        <v>482.5</v>
      </c>
      <c r="L115" s="762">
        <v>482.5</v>
      </c>
      <c r="M115" s="721" t="s">
        <v>628</v>
      </c>
      <c r="N115" s="722">
        <v>77</v>
      </c>
      <c r="O115" s="762">
        <v>482.5</v>
      </c>
      <c r="P115" s="762">
        <v>482.5</v>
      </c>
      <c r="Q115" s="762">
        <v>482.5</v>
      </c>
      <c r="R115" s="721" t="s">
        <v>628</v>
      </c>
      <c r="S115" s="722">
        <v>75</v>
      </c>
      <c r="T115" s="762" t="s">
        <v>690</v>
      </c>
      <c r="U115" s="762" t="s">
        <v>690</v>
      </c>
      <c r="V115" s="762" t="s">
        <v>690</v>
      </c>
      <c r="W115" s="721" t="s">
        <v>690</v>
      </c>
      <c r="X115" s="722" t="s">
        <v>690</v>
      </c>
      <c r="Y115" s="762" t="s">
        <v>690</v>
      </c>
      <c r="Z115" s="762" t="s">
        <v>690</v>
      </c>
      <c r="AA115" s="762" t="s">
        <v>690</v>
      </c>
      <c r="AB115" s="721" t="s">
        <v>690</v>
      </c>
      <c r="AC115" s="722" t="s">
        <v>690</v>
      </c>
      <c r="AD115" s="721" t="s">
        <v>927</v>
      </c>
      <c r="AE115" s="721" t="str">
        <f>VLOOKUP(C:C,'Conditions and freight surcharg'!B:E,3,FALSE)</f>
        <v>Low-Sulphur SC and GRI</v>
      </c>
    </row>
    <row r="116" spans="1:31" s="709" customFormat="1" ht="30" customHeight="1">
      <c r="A116" s="36"/>
      <c r="B116" s="484" t="s">
        <v>418</v>
      </c>
      <c r="C116" s="720" t="s">
        <v>419</v>
      </c>
      <c r="D116" s="720" t="s">
        <v>713</v>
      </c>
      <c r="E116" s="762">
        <v>552.5</v>
      </c>
      <c r="F116" s="762">
        <v>552.5</v>
      </c>
      <c r="G116" s="762">
        <v>552.5</v>
      </c>
      <c r="H116" s="721" t="s">
        <v>628</v>
      </c>
      <c r="I116" s="722">
        <v>78</v>
      </c>
      <c r="J116" s="762">
        <v>552.5</v>
      </c>
      <c r="K116" s="762">
        <v>552.5</v>
      </c>
      <c r="L116" s="762">
        <v>552.5</v>
      </c>
      <c r="M116" s="721" t="s">
        <v>628</v>
      </c>
      <c r="N116" s="722">
        <v>77</v>
      </c>
      <c r="O116" s="762">
        <v>552.5</v>
      </c>
      <c r="P116" s="762">
        <v>552.5</v>
      </c>
      <c r="Q116" s="762">
        <v>552.5</v>
      </c>
      <c r="R116" s="725" t="s">
        <v>628</v>
      </c>
      <c r="S116" s="722">
        <v>75</v>
      </c>
      <c r="T116" s="762">
        <v>706.5</v>
      </c>
      <c r="U116" s="762">
        <v>706.5</v>
      </c>
      <c r="V116" s="762">
        <v>706.5</v>
      </c>
      <c r="W116" s="721" t="s">
        <v>627</v>
      </c>
      <c r="X116" s="722">
        <v>75</v>
      </c>
      <c r="Y116" s="762">
        <v>716.5</v>
      </c>
      <c r="Z116" s="762">
        <v>716.5</v>
      </c>
      <c r="AA116" s="762">
        <v>716.5</v>
      </c>
      <c r="AB116" s="721" t="s">
        <v>627</v>
      </c>
      <c r="AC116" s="722">
        <v>72</v>
      </c>
      <c r="AD116" s="721" t="s">
        <v>927</v>
      </c>
      <c r="AE116" s="721" t="str">
        <f>VLOOKUP(C:C,'Conditions and freight surcharg'!B:E,3,FALSE)</f>
        <v>Low-Sulphur SC and GRI</v>
      </c>
    </row>
    <row r="117" spans="1:31" s="709" customFormat="1" ht="30" customHeight="1">
      <c r="A117" s="36"/>
      <c r="B117" s="484" t="s">
        <v>2279</v>
      </c>
      <c r="C117" s="720" t="s">
        <v>430</v>
      </c>
      <c r="D117" s="720" t="s">
        <v>713</v>
      </c>
      <c r="E117" s="762">
        <v>447.5</v>
      </c>
      <c r="F117" s="762">
        <v>447.5</v>
      </c>
      <c r="G117" s="762">
        <v>447.5</v>
      </c>
      <c r="H117" s="721" t="s">
        <v>628</v>
      </c>
      <c r="I117" s="722">
        <v>63</v>
      </c>
      <c r="J117" s="762">
        <v>447.5</v>
      </c>
      <c r="K117" s="762">
        <v>447.5</v>
      </c>
      <c r="L117" s="762">
        <v>447.5</v>
      </c>
      <c r="M117" s="721" t="s">
        <v>628</v>
      </c>
      <c r="N117" s="722">
        <v>62</v>
      </c>
      <c r="O117" s="762">
        <v>447.5</v>
      </c>
      <c r="P117" s="762">
        <v>447.5</v>
      </c>
      <c r="Q117" s="762">
        <v>447.5</v>
      </c>
      <c r="R117" s="725" t="s">
        <v>628</v>
      </c>
      <c r="S117" s="722">
        <v>60</v>
      </c>
      <c r="T117" s="762">
        <v>601.5</v>
      </c>
      <c r="U117" s="762">
        <v>601.5</v>
      </c>
      <c r="V117" s="762">
        <v>601.5</v>
      </c>
      <c r="W117" s="721" t="s">
        <v>627</v>
      </c>
      <c r="X117" s="722">
        <v>60</v>
      </c>
      <c r="Y117" s="762">
        <v>611.5</v>
      </c>
      <c r="Z117" s="762">
        <v>611.5</v>
      </c>
      <c r="AA117" s="762">
        <v>611.5</v>
      </c>
      <c r="AB117" s="721" t="s">
        <v>627</v>
      </c>
      <c r="AC117" s="722">
        <v>57</v>
      </c>
      <c r="AD117" s="721" t="s">
        <v>927</v>
      </c>
      <c r="AE117" s="721" t="str">
        <f>VLOOKUP(C:C,'Conditions and freight surcharg'!B:E,3,FALSE)</f>
        <v>Low-Sulphur SC and GRI</v>
      </c>
    </row>
    <row r="118" spans="1:31" s="709" customFormat="1" ht="30" customHeight="1">
      <c r="A118" s="36"/>
      <c r="B118" s="486" t="s">
        <v>465</v>
      </c>
      <c r="C118" s="726" t="s">
        <v>430</v>
      </c>
      <c r="D118" s="720" t="s">
        <v>713</v>
      </c>
      <c r="E118" s="762">
        <v>442.5</v>
      </c>
      <c r="F118" s="762">
        <v>442.5</v>
      </c>
      <c r="G118" s="762">
        <v>442.5</v>
      </c>
      <c r="H118" s="721" t="s">
        <v>628</v>
      </c>
      <c r="I118" s="722">
        <v>63</v>
      </c>
      <c r="J118" s="762">
        <v>442.5</v>
      </c>
      <c r="K118" s="762">
        <v>442.5</v>
      </c>
      <c r="L118" s="762">
        <v>442.5</v>
      </c>
      <c r="M118" s="721" t="s">
        <v>628</v>
      </c>
      <c r="N118" s="722">
        <v>62</v>
      </c>
      <c r="O118" s="762">
        <v>442.5</v>
      </c>
      <c r="P118" s="762">
        <v>442.5</v>
      </c>
      <c r="Q118" s="762">
        <v>442.5</v>
      </c>
      <c r="R118" s="724" t="s">
        <v>628</v>
      </c>
      <c r="S118" s="722">
        <v>60</v>
      </c>
      <c r="T118" s="762">
        <v>606.5</v>
      </c>
      <c r="U118" s="762">
        <v>606.5</v>
      </c>
      <c r="V118" s="762">
        <v>606.5</v>
      </c>
      <c r="W118" s="721" t="s">
        <v>627</v>
      </c>
      <c r="X118" s="722">
        <v>60</v>
      </c>
      <c r="Y118" s="762">
        <v>616.5</v>
      </c>
      <c r="Z118" s="762">
        <v>616.5</v>
      </c>
      <c r="AA118" s="762">
        <v>616.5</v>
      </c>
      <c r="AB118" s="721" t="s">
        <v>627</v>
      </c>
      <c r="AC118" s="722">
        <v>57</v>
      </c>
      <c r="AD118" s="721" t="s">
        <v>927</v>
      </c>
      <c r="AE118" s="721" t="str">
        <f>VLOOKUP(C:C,'Conditions and freight surcharg'!B:E,3,FALSE)</f>
        <v>Low-Sulphur SC and GRI</v>
      </c>
    </row>
    <row r="119" spans="1:31" s="709" customFormat="1" ht="30" customHeight="1">
      <c r="A119" s="36"/>
      <c r="B119" s="486" t="s">
        <v>21</v>
      </c>
      <c r="C119" s="726" t="s">
        <v>430</v>
      </c>
      <c r="D119" s="720" t="s">
        <v>713</v>
      </c>
      <c r="E119" s="762">
        <v>452.5</v>
      </c>
      <c r="F119" s="762">
        <v>452.5</v>
      </c>
      <c r="G119" s="762">
        <v>452.5</v>
      </c>
      <c r="H119" s="721" t="s">
        <v>628</v>
      </c>
      <c r="I119" s="722">
        <v>43</v>
      </c>
      <c r="J119" s="762">
        <v>452.5</v>
      </c>
      <c r="K119" s="762">
        <v>452.5</v>
      </c>
      <c r="L119" s="762">
        <v>452.5</v>
      </c>
      <c r="M119" s="721" t="s">
        <v>628</v>
      </c>
      <c r="N119" s="722">
        <v>42</v>
      </c>
      <c r="O119" s="762">
        <v>452.5</v>
      </c>
      <c r="P119" s="762">
        <v>452.5</v>
      </c>
      <c r="Q119" s="762">
        <v>452.5</v>
      </c>
      <c r="R119" s="724" t="s">
        <v>628</v>
      </c>
      <c r="S119" s="722">
        <v>40</v>
      </c>
      <c r="T119" s="762">
        <v>616.5</v>
      </c>
      <c r="U119" s="762">
        <v>616.5</v>
      </c>
      <c r="V119" s="762">
        <v>616.5</v>
      </c>
      <c r="W119" s="721" t="s">
        <v>627</v>
      </c>
      <c r="X119" s="722">
        <v>65</v>
      </c>
      <c r="Y119" s="762">
        <v>626.5</v>
      </c>
      <c r="Z119" s="762">
        <v>626.5</v>
      </c>
      <c r="AA119" s="762">
        <v>626.5</v>
      </c>
      <c r="AB119" s="723" t="s">
        <v>627</v>
      </c>
      <c r="AC119" s="722">
        <v>62</v>
      </c>
      <c r="AD119" s="721" t="s">
        <v>927</v>
      </c>
      <c r="AE119" s="721" t="str">
        <f>VLOOKUP(C:C,'Conditions and freight surcharg'!B:E,3,FALSE)</f>
        <v>Low-Sulphur SC and GRI</v>
      </c>
    </row>
    <row r="120" spans="1:31" s="709" customFormat="1" ht="30" customHeight="1">
      <c r="A120" s="36"/>
      <c r="B120" s="484" t="s">
        <v>78</v>
      </c>
      <c r="C120" s="720" t="s">
        <v>78</v>
      </c>
      <c r="D120" s="720" t="s">
        <v>713</v>
      </c>
      <c r="E120" s="762">
        <v>67.5</v>
      </c>
      <c r="F120" s="762">
        <v>67.5</v>
      </c>
      <c r="G120" s="762">
        <v>67.5</v>
      </c>
      <c r="H120" s="721" t="s">
        <v>628</v>
      </c>
      <c r="I120" s="722">
        <v>27</v>
      </c>
      <c r="J120" s="762">
        <v>67.5</v>
      </c>
      <c r="K120" s="762">
        <v>67.5</v>
      </c>
      <c r="L120" s="762">
        <v>67.5</v>
      </c>
      <c r="M120" s="721" t="s">
        <v>628</v>
      </c>
      <c r="N120" s="722">
        <v>26</v>
      </c>
      <c r="O120" s="762">
        <v>67.5</v>
      </c>
      <c r="P120" s="762">
        <v>67.5</v>
      </c>
      <c r="Q120" s="762">
        <v>67.5</v>
      </c>
      <c r="R120" s="724" t="s">
        <v>628</v>
      </c>
      <c r="S120" s="722">
        <v>24</v>
      </c>
      <c r="T120" s="762">
        <v>97.5</v>
      </c>
      <c r="U120" s="762">
        <v>97.5</v>
      </c>
      <c r="V120" s="762">
        <v>97.5</v>
      </c>
      <c r="W120" s="721" t="s">
        <v>627</v>
      </c>
      <c r="X120" s="722">
        <v>22</v>
      </c>
      <c r="Y120" s="762">
        <v>107.5</v>
      </c>
      <c r="Z120" s="762">
        <v>107.5</v>
      </c>
      <c r="AA120" s="762">
        <v>107.5</v>
      </c>
      <c r="AB120" s="721" t="s">
        <v>627</v>
      </c>
      <c r="AC120" s="722">
        <v>19</v>
      </c>
      <c r="AD120" s="721" t="s">
        <v>927</v>
      </c>
      <c r="AE120" s="721" t="str">
        <f>VLOOKUP(C:C,'Conditions and freight surcharg'!B:E,3,FALSE)</f>
        <v>Low-Sulphur SC and GRI</v>
      </c>
    </row>
    <row r="121" spans="1:31" s="709" customFormat="1" ht="30" customHeight="1">
      <c r="A121" s="36"/>
      <c r="B121" s="486" t="s">
        <v>179</v>
      </c>
      <c r="C121" s="726" t="s">
        <v>180</v>
      </c>
      <c r="D121" s="720" t="s">
        <v>713</v>
      </c>
      <c r="E121" s="762">
        <v>349.5</v>
      </c>
      <c r="F121" s="762">
        <v>349.5</v>
      </c>
      <c r="G121" s="762">
        <v>349.5</v>
      </c>
      <c r="H121" s="721" t="s">
        <v>627</v>
      </c>
      <c r="I121" s="722" t="s">
        <v>690</v>
      </c>
      <c r="J121" s="762">
        <v>349.5</v>
      </c>
      <c r="K121" s="762">
        <v>349.5</v>
      </c>
      <c r="L121" s="762">
        <v>349.5</v>
      </c>
      <c r="M121" s="721" t="s">
        <v>627</v>
      </c>
      <c r="N121" s="722" t="s">
        <v>690</v>
      </c>
      <c r="O121" s="762">
        <v>349.5</v>
      </c>
      <c r="P121" s="762">
        <v>349.5</v>
      </c>
      <c r="Q121" s="762">
        <v>349.5</v>
      </c>
      <c r="R121" s="724" t="s">
        <v>627</v>
      </c>
      <c r="S121" s="722" t="s">
        <v>690</v>
      </c>
      <c r="T121" s="762">
        <v>359.5</v>
      </c>
      <c r="U121" s="762">
        <v>359.5</v>
      </c>
      <c r="V121" s="762">
        <v>359.5</v>
      </c>
      <c r="W121" s="721" t="s">
        <v>627</v>
      </c>
      <c r="X121" s="722" t="s">
        <v>690</v>
      </c>
      <c r="Y121" s="762">
        <v>359.5</v>
      </c>
      <c r="Z121" s="762">
        <v>359.5</v>
      </c>
      <c r="AA121" s="762">
        <v>359.5</v>
      </c>
      <c r="AB121" s="721" t="s">
        <v>627</v>
      </c>
      <c r="AC121" s="722" t="s">
        <v>690</v>
      </c>
      <c r="AD121" s="721" t="str">
        <f>VLOOKUP(B:B,'Conditions and freight surcharg'!A:D,3,FALSE)</f>
        <v>Refer to Terms and Surcharges</v>
      </c>
      <c r="AE121" s="721" t="str">
        <f>VLOOKUP(C:C,'Conditions and freight surcharg'!B:E,3,FALSE)</f>
        <v xml:space="preserve">ENS, Low-Sulphur SC and GRI </v>
      </c>
    </row>
    <row r="122" spans="1:31" s="709" customFormat="1" ht="30" customHeight="1">
      <c r="A122" s="36"/>
      <c r="B122" s="486" t="s">
        <v>565</v>
      </c>
      <c r="C122" s="726" t="s">
        <v>139</v>
      </c>
      <c r="D122" s="720" t="s">
        <v>713</v>
      </c>
      <c r="E122" s="762">
        <v>166.5</v>
      </c>
      <c r="F122" s="762">
        <v>166.5</v>
      </c>
      <c r="G122" s="762">
        <v>166.5</v>
      </c>
      <c r="H122" s="721" t="s">
        <v>627</v>
      </c>
      <c r="I122" s="722">
        <v>31</v>
      </c>
      <c r="J122" s="762">
        <v>166.5</v>
      </c>
      <c r="K122" s="762">
        <v>166.5</v>
      </c>
      <c r="L122" s="762">
        <v>166.5</v>
      </c>
      <c r="M122" s="721" t="s">
        <v>627</v>
      </c>
      <c r="N122" s="722">
        <v>30</v>
      </c>
      <c r="O122" s="762">
        <v>166.5</v>
      </c>
      <c r="P122" s="762">
        <v>166.5</v>
      </c>
      <c r="Q122" s="762">
        <v>166.5</v>
      </c>
      <c r="R122" s="724" t="s">
        <v>627</v>
      </c>
      <c r="S122" s="722">
        <v>28</v>
      </c>
      <c r="T122" s="762">
        <v>176.5</v>
      </c>
      <c r="U122" s="762">
        <v>176.5</v>
      </c>
      <c r="V122" s="762">
        <v>176.5</v>
      </c>
      <c r="W122" s="721" t="s">
        <v>627</v>
      </c>
      <c r="X122" s="722">
        <v>27</v>
      </c>
      <c r="Y122" s="762">
        <v>176.5</v>
      </c>
      <c r="Z122" s="762">
        <v>176.5</v>
      </c>
      <c r="AA122" s="762">
        <v>176.5</v>
      </c>
      <c r="AB122" s="721" t="s">
        <v>627</v>
      </c>
      <c r="AC122" s="722">
        <v>24</v>
      </c>
      <c r="AD122" s="721" t="str">
        <f>VLOOKUP(B:B,'Conditions and freight surcharg'!A:D,3,FALSE)</f>
        <v>Refer to Terms and Surcharges</v>
      </c>
      <c r="AE122" s="721" t="str">
        <f>VLOOKUP(C:C,'Conditions and freight surcharg'!B:E,3,FALSE)</f>
        <v>Low-Sulphur SC and GRI</v>
      </c>
    </row>
    <row r="123" spans="1:31" s="709" customFormat="1" ht="30" customHeight="1">
      <c r="A123" s="36"/>
      <c r="B123" s="484" t="s">
        <v>562</v>
      </c>
      <c r="C123" s="720" t="s">
        <v>139</v>
      </c>
      <c r="D123" s="720" t="s">
        <v>713</v>
      </c>
      <c r="E123" s="762">
        <v>179.5</v>
      </c>
      <c r="F123" s="762">
        <v>179.5</v>
      </c>
      <c r="G123" s="762">
        <v>179.5</v>
      </c>
      <c r="H123" s="721" t="s">
        <v>627</v>
      </c>
      <c r="I123" s="722">
        <v>28</v>
      </c>
      <c r="J123" s="762">
        <v>179.5</v>
      </c>
      <c r="K123" s="762">
        <v>179.5</v>
      </c>
      <c r="L123" s="762">
        <v>179.5</v>
      </c>
      <c r="M123" s="721" t="s">
        <v>627</v>
      </c>
      <c r="N123" s="722">
        <v>27</v>
      </c>
      <c r="O123" s="762">
        <v>179.5</v>
      </c>
      <c r="P123" s="762">
        <v>179.5</v>
      </c>
      <c r="Q123" s="762">
        <v>179.5</v>
      </c>
      <c r="R123" s="725" t="s">
        <v>627</v>
      </c>
      <c r="S123" s="722">
        <v>25</v>
      </c>
      <c r="T123" s="762">
        <v>189.5</v>
      </c>
      <c r="U123" s="762">
        <v>189.5</v>
      </c>
      <c r="V123" s="762">
        <v>189.5</v>
      </c>
      <c r="W123" s="721" t="s">
        <v>627</v>
      </c>
      <c r="X123" s="722">
        <v>24</v>
      </c>
      <c r="Y123" s="762">
        <v>189.5</v>
      </c>
      <c r="Z123" s="762">
        <v>189.5</v>
      </c>
      <c r="AA123" s="762">
        <v>189.5</v>
      </c>
      <c r="AB123" s="721" t="s">
        <v>627</v>
      </c>
      <c r="AC123" s="722">
        <v>21</v>
      </c>
      <c r="AD123" s="721" t="s">
        <v>927</v>
      </c>
      <c r="AE123" s="721" t="str">
        <f>VLOOKUP(C:C,'Conditions and freight surcharg'!B:E,3,FALSE)</f>
        <v>Low-Sulphur SC and GRI</v>
      </c>
    </row>
    <row r="124" spans="1:31" s="709" customFormat="1" ht="30" customHeight="1">
      <c r="A124" s="36"/>
      <c r="B124" s="484" t="s">
        <v>1083</v>
      </c>
      <c r="C124" s="720" t="s">
        <v>139</v>
      </c>
      <c r="D124" s="720" t="s">
        <v>713</v>
      </c>
      <c r="E124" s="762">
        <v>174.5</v>
      </c>
      <c r="F124" s="762">
        <v>174.5</v>
      </c>
      <c r="G124" s="762">
        <v>174.5</v>
      </c>
      <c r="H124" s="721" t="s">
        <v>627</v>
      </c>
      <c r="I124" s="722">
        <v>36</v>
      </c>
      <c r="J124" s="762">
        <v>174.5</v>
      </c>
      <c r="K124" s="762">
        <v>174.5</v>
      </c>
      <c r="L124" s="762">
        <v>174.5</v>
      </c>
      <c r="M124" s="721" t="s">
        <v>627</v>
      </c>
      <c r="N124" s="722">
        <v>35</v>
      </c>
      <c r="O124" s="762">
        <v>174.5</v>
      </c>
      <c r="P124" s="762">
        <v>174.5</v>
      </c>
      <c r="Q124" s="762">
        <v>174.5</v>
      </c>
      <c r="R124" s="724" t="s">
        <v>627</v>
      </c>
      <c r="S124" s="722">
        <v>33</v>
      </c>
      <c r="T124" s="762">
        <v>184.5</v>
      </c>
      <c r="U124" s="762">
        <v>184.5</v>
      </c>
      <c r="V124" s="762">
        <v>184.5</v>
      </c>
      <c r="W124" s="721" t="s">
        <v>627</v>
      </c>
      <c r="X124" s="722">
        <v>32</v>
      </c>
      <c r="Y124" s="762">
        <v>184.5</v>
      </c>
      <c r="Z124" s="762">
        <v>184.5</v>
      </c>
      <c r="AA124" s="762">
        <v>184.5</v>
      </c>
      <c r="AB124" s="721" t="s">
        <v>627</v>
      </c>
      <c r="AC124" s="722">
        <v>29</v>
      </c>
      <c r="AD124" s="721" t="s">
        <v>927</v>
      </c>
      <c r="AE124" s="721" t="str">
        <f>VLOOKUP(C:C,'Conditions and freight surcharg'!B:E,3,FALSE)</f>
        <v>Low-Sulphur SC and GRI</v>
      </c>
    </row>
    <row r="125" spans="1:31" s="709" customFormat="1" ht="30" customHeight="1">
      <c r="A125" s="36"/>
      <c r="B125" s="484" t="s">
        <v>210</v>
      </c>
      <c r="C125" s="720" t="s">
        <v>139</v>
      </c>
      <c r="D125" s="720" t="s">
        <v>713</v>
      </c>
      <c r="E125" s="762">
        <v>72.5</v>
      </c>
      <c r="F125" s="762">
        <v>72.5</v>
      </c>
      <c r="G125" s="762">
        <v>72.5</v>
      </c>
      <c r="H125" s="721" t="s">
        <v>627</v>
      </c>
      <c r="I125" s="722">
        <v>36</v>
      </c>
      <c r="J125" s="762">
        <v>72.5</v>
      </c>
      <c r="K125" s="762">
        <v>72.5</v>
      </c>
      <c r="L125" s="762">
        <v>72.5</v>
      </c>
      <c r="M125" s="721" t="s">
        <v>627</v>
      </c>
      <c r="N125" s="722">
        <v>35</v>
      </c>
      <c r="O125" s="762">
        <v>72.5</v>
      </c>
      <c r="P125" s="762">
        <v>72.5</v>
      </c>
      <c r="Q125" s="762">
        <v>72.5</v>
      </c>
      <c r="R125" s="724" t="s">
        <v>627</v>
      </c>
      <c r="S125" s="722">
        <v>33</v>
      </c>
      <c r="T125" s="762">
        <v>82.5</v>
      </c>
      <c r="U125" s="762">
        <v>82.5</v>
      </c>
      <c r="V125" s="762">
        <v>82.5</v>
      </c>
      <c r="W125" s="721" t="s">
        <v>627</v>
      </c>
      <c r="X125" s="722">
        <v>32</v>
      </c>
      <c r="Y125" s="762">
        <v>82.5</v>
      </c>
      <c r="Z125" s="762">
        <v>82.5</v>
      </c>
      <c r="AA125" s="762">
        <v>82.5</v>
      </c>
      <c r="AB125" s="721" t="s">
        <v>627</v>
      </c>
      <c r="AC125" s="722">
        <v>29</v>
      </c>
      <c r="AD125" s="721" t="str">
        <f>VLOOKUP(B:B,'Conditions and freight surcharg'!A:D,3,FALSE)</f>
        <v>Refer to Terms and Surcharges</v>
      </c>
      <c r="AE125" s="721" t="str">
        <f>VLOOKUP(C:C,'Conditions and freight surcharg'!B:E,3,FALSE)</f>
        <v>Low-Sulphur SC and GRI</v>
      </c>
    </row>
    <row r="126" spans="1:31" s="709" customFormat="1" ht="30" customHeight="1">
      <c r="A126" s="36"/>
      <c r="B126" s="734" t="s">
        <v>636</v>
      </c>
      <c r="C126" s="735" t="s">
        <v>139</v>
      </c>
      <c r="D126" s="720" t="s">
        <v>713</v>
      </c>
      <c r="E126" s="762">
        <v>248.5</v>
      </c>
      <c r="F126" s="762">
        <v>248.5</v>
      </c>
      <c r="G126" s="762">
        <v>994</v>
      </c>
      <c r="H126" s="721" t="s">
        <v>627</v>
      </c>
      <c r="I126" s="722">
        <v>37</v>
      </c>
      <c r="J126" s="762">
        <v>248.5</v>
      </c>
      <c r="K126" s="762">
        <v>248.5</v>
      </c>
      <c r="L126" s="762">
        <v>994</v>
      </c>
      <c r="M126" s="721" t="s">
        <v>627</v>
      </c>
      <c r="N126" s="722">
        <v>36</v>
      </c>
      <c r="O126" s="762">
        <v>248.5</v>
      </c>
      <c r="P126" s="762">
        <v>248.5</v>
      </c>
      <c r="Q126" s="762">
        <v>994</v>
      </c>
      <c r="R126" s="724" t="s">
        <v>627</v>
      </c>
      <c r="S126" s="722">
        <v>34</v>
      </c>
      <c r="T126" s="762">
        <v>258.5</v>
      </c>
      <c r="U126" s="762">
        <v>258.5</v>
      </c>
      <c r="V126" s="762">
        <v>1004</v>
      </c>
      <c r="W126" s="721" t="s">
        <v>627</v>
      </c>
      <c r="X126" s="722">
        <v>33</v>
      </c>
      <c r="Y126" s="762">
        <v>258.5</v>
      </c>
      <c r="Z126" s="762">
        <v>258.5</v>
      </c>
      <c r="AA126" s="762">
        <v>1004</v>
      </c>
      <c r="AB126" s="721" t="s">
        <v>627</v>
      </c>
      <c r="AC126" s="722">
        <v>30</v>
      </c>
      <c r="AD126" s="721" t="str">
        <f>VLOOKUP(B:B,'Conditions and freight surcharg'!A:D,3,FALSE)</f>
        <v>Refer to Terms and Surcharges</v>
      </c>
      <c r="AE126" s="721" t="str">
        <f>VLOOKUP(C:C,'Conditions and freight surcharg'!B:E,3,FALSE)</f>
        <v>Low-Sulphur SC and GRI</v>
      </c>
    </row>
    <row r="127" spans="1:31" s="709" customFormat="1" ht="30" customHeight="1">
      <c r="A127" s="36"/>
      <c r="B127" s="484" t="s">
        <v>70</v>
      </c>
      <c r="C127" s="720" t="s">
        <v>139</v>
      </c>
      <c r="D127" s="720" t="s">
        <v>713</v>
      </c>
      <c r="E127" s="762">
        <v>194.5</v>
      </c>
      <c r="F127" s="762">
        <v>194.5</v>
      </c>
      <c r="G127" s="762">
        <v>194.5</v>
      </c>
      <c r="H127" s="721" t="s">
        <v>627</v>
      </c>
      <c r="I127" s="722">
        <v>27</v>
      </c>
      <c r="J127" s="762">
        <v>194.5</v>
      </c>
      <c r="K127" s="762">
        <v>194.5</v>
      </c>
      <c r="L127" s="762">
        <v>194.5</v>
      </c>
      <c r="M127" s="721" t="s">
        <v>627</v>
      </c>
      <c r="N127" s="722">
        <v>26</v>
      </c>
      <c r="O127" s="762">
        <v>194.5</v>
      </c>
      <c r="P127" s="762">
        <v>194.5</v>
      </c>
      <c r="Q127" s="762">
        <v>194.5</v>
      </c>
      <c r="R127" s="724" t="s">
        <v>627</v>
      </c>
      <c r="S127" s="722">
        <v>24</v>
      </c>
      <c r="T127" s="762">
        <v>204.5</v>
      </c>
      <c r="U127" s="762">
        <v>204.5</v>
      </c>
      <c r="V127" s="762">
        <v>204.5</v>
      </c>
      <c r="W127" s="721" t="s">
        <v>627</v>
      </c>
      <c r="X127" s="722">
        <v>23</v>
      </c>
      <c r="Y127" s="762">
        <v>204.5</v>
      </c>
      <c r="Z127" s="762">
        <v>204.5</v>
      </c>
      <c r="AA127" s="762">
        <v>204.5</v>
      </c>
      <c r="AB127" s="721" t="s">
        <v>627</v>
      </c>
      <c r="AC127" s="722">
        <v>20</v>
      </c>
      <c r="AD127" s="721" t="str">
        <f>VLOOKUP(B:B,'Conditions and freight surcharg'!A:D,3,FALSE)</f>
        <v>Refer to Terms and Surcharges</v>
      </c>
      <c r="AE127" s="721" t="str">
        <f>VLOOKUP(C:C,'Conditions and freight surcharg'!B:E,3,FALSE)</f>
        <v>Low-Sulphur SC and GRI</v>
      </c>
    </row>
    <row r="128" spans="1:31" s="709" customFormat="1" ht="30" customHeight="1">
      <c r="A128" s="36"/>
      <c r="B128" s="484" t="s">
        <v>563</v>
      </c>
      <c r="C128" s="720" t="s">
        <v>139</v>
      </c>
      <c r="D128" s="720" t="s">
        <v>713</v>
      </c>
      <c r="E128" s="762">
        <v>214.5</v>
      </c>
      <c r="F128" s="762">
        <v>214.5</v>
      </c>
      <c r="G128" s="762">
        <v>214.5</v>
      </c>
      <c r="H128" s="721" t="s">
        <v>627</v>
      </c>
      <c r="I128" s="722">
        <v>31</v>
      </c>
      <c r="J128" s="762">
        <v>214.5</v>
      </c>
      <c r="K128" s="762">
        <v>214.5</v>
      </c>
      <c r="L128" s="762">
        <v>214.5</v>
      </c>
      <c r="M128" s="721" t="s">
        <v>627</v>
      </c>
      <c r="N128" s="722">
        <v>30</v>
      </c>
      <c r="O128" s="762">
        <v>214.5</v>
      </c>
      <c r="P128" s="762">
        <v>214.5</v>
      </c>
      <c r="Q128" s="762">
        <v>214.5</v>
      </c>
      <c r="R128" s="724" t="s">
        <v>627</v>
      </c>
      <c r="S128" s="722">
        <v>28</v>
      </c>
      <c r="T128" s="762">
        <v>224.5</v>
      </c>
      <c r="U128" s="762">
        <v>224.5</v>
      </c>
      <c r="V128" s="762">
        <v>224.5</v>
      </c>
      <c r="W128" s="721" t="s">
        <v>627</v>
      </c>
      <c r="X128" s="722">
        <v>27</v>
      </c>
      <c r="Y128" s="762">
        <v>224.5</v>
      </c>
      <c r="Z128" s="762">
        <v>224.5</v>
      </c>
      <c r="AA128" s="762">
        <v>224.5</v>
      </c>
      <c r="AB128" s="721" t="s">
        <v>627</v>
      </c>
      <c r="AC128" s="722">
        <v>24</v>
      </c>
      <c r="AD128" s="721" t="str">
        <f>VLOOKUP(B:B,'Conditions and freight surcharg'!A:D,3,FALSE)</f>
        <v>Refer to Terms and Surcharges</v>
      </c>
      <c r="AE128" s="721" t="str">
        <f>VLOOKUP(C:C,'Conditions and freight surcharg'!B:E,3,FALSE)</f>
        <v>Low-Sulphur SC and GRI</v>
      </c>
    </row>
    <row r="129" spans="1:31" s="709" customFormat="1" ht="30" customHeight="1">
      <c r="A129" s="36"/>
      <c r="B129" s="484" t="s">
        <v>564</v>
      </c>
      <c r="C129" s="720" t="s">
        <v>139</v>
      </c>
      <c r="D129" s="720" t="s">
        <v>713</v>
      </c>
      <c r="E129" s="762">
        <v>169.5</v>
      </c>
      <c r="F129" s="762">
        <v>169.5</v>
      </c>
      <c r="G129" s="762">
        <v>169.5</v>
      </c>
      <c r="H129" s="721" t="s">
        <v>627</v>
      </c>
      <c r="I129" s="722">
        <v>36</v>
      </c>
      <c r="J129" s="762">
        <v>169.5</v>
      </c>
      <c r="K129" s="762">
        <v>169.5</v>
      </c>
      <c r="L129" s="762">
        <v>169.5</v>
      </c>
      <c r="M129" s="721" t="s">
        <v>627</v>
      </c>
      <c r="N129" s="722">
        <v>35</v>
      </c>
      <c r="O129" s="762">
        <v>169.5</v>
      </c>
      <c r="P129" s="762">
        <v>169.5</v>
      </c>
      <c r="Q129" s="762">
        <v>169.5</v>
      </c>
      <c r="R129" s="724" t="s">
        <v>627</v>
      </c>
      <c r="S129" s="722">
        <v>33</v>
      </c>
      <c r="T129" s="762">
        <v>179.5</v>
      </c>
      <c r="U129" s="762">
        <v>179.5</v>
      </c>
      <c r="V129" s="762">
        <v>179.5</v>
      </c>
      <c r="W129" s="721" t="s">
        <v>627</v>
      </c>
      <c r="X129" s="722">
        <v>32</v>
      </c>
      <c r="Y129" s="762">
        <v>179.5</v>
      </c>
      <c r="Z129" s="762">
        <v>179.5</v>
      </c>
      <c r="AA129" s="762">
        <v>179.5</v>
      </c>
      <c r="AB129" s="721" t="s">
        <v>627</v>
      </c>
      <c r="AC129" s="722">
        <v>29</v>
      </c>
      <c r="AD129" s="721" t="s">
        <v>927</v>
      </c>
      <c r="AE129" s="721" t="str">
        <f>VLOOKUP(C:C,'Conditions and freight surcharg'!B:E,3,FALSE)</f>
        <v>Low-Sulphur SC and GRI</v>
      </c>
    </row>
    <row r="130" spans="1:31" s="709" customFormat="1" ht="30" customHeight="1">
      <c r="A130" s="36"/>
      <c r="B130" s="484" t="s">
        <v>568</v>
      </c>
      <c r="C130" s="720" t="s">
        <v>134</v>
      </c>
      <c r="D130" s="720" t="s">
        <v>713</v>
      </c>
      <c r="E130" s="762">
        <v>42.5</v>
      </c>
      <c r="F130" s="762">
        <v>42.5</v>
      </c>
      <c r="G130" s="762">
        <v>42.5</v>
      </c>
      <c r="H130" s="721" t="s">
        <v>628</v>
      </c>
      <c r="I130" s="722">
        <v>33</v>
      </c>
      <c r="J130" s="762">
        <v>42.5</v>
      </c>
      <c r="K130" s="762">
        <v>42.5</v>
      </c>
      <c r="L130" s="762">
        <v>42.5</v>
      </c>
      <c r="M130" s="721" t="s">
        <v>628</v>
      </c>
      <c r="N130" s="722">
        <v>32</v>
      </c>
      <c r="O130" s="762">
        <v>42.5</v>
      </c>
      <c r="P130" s="762">
        <v>42.5</v>
      </c>
      <c r="Q130" s="762">
        <v>42.5</v>
      </c>
      <c r="R130" s="721" t="s">
        <v>628</v>
      </c>
      <c r="S130" s="722">
        <v>30</v>
      </c>
      <c r="T130" s="762">
        <v>39</v>
      </c>
      <c r="U130" s="762">
        <v>39</v>
      </c>
      <c r="V130" s="762">
        <v>39</v>
      </c>
      <c r="W130" s="721" t="s">
        <v>690</v>
      </c>
      <c r="X130" s="722" t="s">
        <v>690</v>
      </c>
      <c r="Y130" s="762" t="s">
        <v>690</v>
      </c>
      <c r="Z130" s="762" t="s">
        <v>690</v>
      </c>
      <c r="AA130" s="762" t="s">
        <v>690</v>
      </c>
      <c r="AB130" s="721" t="s">
        <v>690</v>
      </c>
      <c r="AC130" s="722" t="s">
        <v>690</v>
      </c>
      <c r="AD130" s="721" t="s">
        <v>927</v>
      </c>
      <c r="AE130" s="721" t="str">
        <f>VLOOKUP(C:C,'Conditions and freight surcharg'!B:E,3,FALSE)</f>
        <v>Low-Sulphur SC and GRI</v>
      </c>
    </row>
    <row r="131" spans="1:31" s="709" customFormat="1" ht="30" customHeight="1">
      <c r="A131" s="36"/>
      <c r="B131" s="484" t="s">
        <v>566</v>
      </c>
      <c r="C131" s="720" t="s">
        <v>134</v>
      </c>
      <c r="D131" s="720" t="s">
        <v>713</v>
      </c>
      <c r="E131" s="762">
        <v>52.5</v>
      </c>
      <c r="F131" s="762">
        <v>52.5</v>
      </c>
      <c r="G131" s="762">
        <v>52.5</v>
      </c>
      <c r="H131" s="721" t="s">
        <v>627</v>
      </c>
      <c r="I131" s="722">
        <v>24</v>
      </c>
      <c r="J131" s="762">
        <v>52.5</v>
      </c>
      <c r="K131" s="762">
        <v>52.5</v>
      </c>
      <c r="L131" s="762">
        <v>52.5</v>
      </c>
      <c r="M131" s="721" t="s">
        <v>627</v>
      </c>
      <c r="N131" s="722">
        <v>23</v>
      </c>
      <c r="O131" s="762">
        <v>52.5</v>
      </c>
      <c r="P131" s="762">
        <v>52.5</v>
      </c>
      <c r="Q131" s="762">
        <v>52.5</v>
      </c>
      <c r="R131" s="721" t="s">
        <v>627</v>
      </c>
      <c r="S131" s="722">
        <v>21</v>
      </c>
      <c r="T131" s="762">
        <v>62.5</v>
      </c>
      <c r="U131" s="762">
        <v>62.5</v>
      </c>
      <c r="V131" s="762">
        <v>62.5</v>
      </c>
      <c r="W131" s="721" t="s">
        <v>627</v>
      </c>
      <c r="X131" s="722">
        <v>20</v>
      </c>
      <c r="Y131" s="762">
        <v>62.5</v>
      </c>
      <c r="Z131" s="762">
        <v>62.5</v>
      </c>
      <c r="AA131" s="762">
        <v>62.5</v>
      </c>
      <c r="AB131" s="721" t="s">
        <v>627</v>
      </c>
      <c r="AC131" s="722">
        <v>17</v>
      </c>
      <c r="AD131" s="721" t="str">
        <f>VLOOKUP(B:B,'Conditions and freight surcharg'!A:D,3,FALSE)</f>
        <v>Refer to Terms and Surcharges</v>
      </c>
      <c r="AE131" s="721" t="str">
        <f>VLOOKUP(C:C,'Conditions and freight surcharg'!B:E,3,FALSE)</f>
        <v>Low-Sulphur SC and GRI</v>
      </c>
    </row>
    <row r="132" spans="1:31" s="709" customFormat="1" ht="30" customHeight="1">
      <c r="A132" s="37"/>
      <c r="B132" s="484" t="s">
        <v>67</v>
      </c>
      <c r="C132" s="726" t="s">
        <v>134</v>
      </c>
      <c r="D132" s="720" t="s">
        <v>713</v>
      </c>
      <c r="E132" s="762">
        <v>15</v>
      </c>
      <c r="F132" s="762">
        <v>15</v>
      </c>
      <c r="G132" s="762">
        <v>15</v>
      </c>
      <c r="H132" s="721" t="s">
        <v>627</v>
      </c>
      <c r="I132" s="722">
        <v>24</v>
      </c>
      <c r="J132" s="762">
        <v>15</v>
      </c>
      <c r="K132" s="762">
        <v>15</v>
      </c>
      <c r="L132" s="762">
        <v>15</v>
      </c>
      <c r="M132" s="721" t="s">
        <v>627</v>
      </c>
      <c r="N132" s="722">
        <v>23</v>
      </c>
      <c r="O132" s="762">
        <v>15</v>
      </c>
      <c r="P132" s="762">
        <v>15</v>
      </c>
      <c r="Q132" s="762">
        <v>15</v>
      </c>
      <c r="R132" s="721" t="s">
        <v>627</v>
      </c>
      <c r="S132" s="722">
        <v>21</v>
      </c>
      <c r="T132" s="762">
        <v>25</v>
      </c>
      <c r="U132" s="762">
        <v>25</v>
      </c>
      <c r="V132" s="762">
        <v>25</v>
      </c>
      <c r="W132" s="721" t="s">
        <v>627</v>
      </c>
      <c r="X132" s="722">
        <v>20</v>
      </c>
      <c r="Y132" s="762">
        <v>25</v>
      </c>
      <c r="Z132" s="762">
        <v>25</v>
      </c>
      <c r="AA132" s="762">
        <v>25</v>
      </c>
      <c r="AB132" s="721" t="s">
        <v>627</v>
      </c>
      <c r="AC132" s="722">
        <v>17</v>
      </c>
      <c r="AD132" s="721" t="str">
        <f>VLOOKUP(B:B,'Conditions and freight surcharg'!A:D,3,FALSE)</f>
        <v>Refer to Terms and Surcharges</v>
      </c>
      <c r="AE132" s="721" t="str">
        <f>VLOOKUP(C:C,'Conditions and freight surcharg'!B:E,3,FALSE)</f>
        <v>Low-Sulphur SC and GRI</v>
      </c>
    </row>
    <row r="133" spans="1:31" s="709" customFormat="1" ht="30" customHeight="1">
      <c r="A133" s="36"/>
      <c r="B133" s="484" t="s">
        <v>567</v>
      </c>
      <c r="C133" s="720" t="s">
        <v>134</v>
      </c>
      <c r="D133" s="720" t="s">
        <v>713</v>
      </c>
      <c r="E133" s="762">
        <v>42.5</v>
      </c>
      <c r="F133" s="762">
        <v>42.5</v>
      </c>
      <c r="G133" s="762">
        <v>42.5</v>
      </c>
      <c r="H133" s="721" t="s">
        <v>627</v>
      </c>
      <c r="I133" s="728">
        <v>24</v>
      </c>
      <c r="J133" s="762">
        <v>42.5</v>
      </c>
      <c r="K133" s="762">
        <v>42.5</v>
      </c>
      <c r="L133" s="762">
        <v>42.5</v>
      </c>
      <c r="M133" s="721" t="s">
        <v>627</v>
      </c>
      <c r="N133" s="728">
        <v>23</v>
      </c>
      <c r="O133" s="762">
        <v>42.5</v>
      </c>
      <c r="P133" s="762">
        <v>42.5</v>
      </c>
      <c r="Q133" s="762">
        <v>42.5</v>
      </c>
      <c r="R133" s="724" t="s">
        <v>627</v>
      </c>
      <c r="S133" s="728">
        <v>21</v>
      </c>
      <c r="T133" s="762">
        <v>52.5</v>
      </c>
      <c r="U133" s="762">
        <v>52.5</v>
      </c>
      <c r="V133" s="762">
        <v>52.5</v>
      </c>
      <c r="W133" s="721" t="s">
        <v>627</v>
      </c>
      <c r="X133" s="728">
        <v>20</v>
      </c>
      <c r="Y133" s="762">
        <v>52.5</v>
      </c>
      <c r="Z133" s="762">
        <v>52.5</v>
      </c>
      <c r="AA133" s="762">
        <v>52.5</v>
      </c>
      <c r="AB133" s="721" t="s">
        <v>627</v>
      </c>
      <c r="AC133" s="722">
        <v>17</v>
      </c>
      <c r="AD133" s="721" t="str">
        <f>VLOOKUP(B:B,'Conditions and freight surcharg'!A:D,3,FALSE)</f>
        <v>Refer to Terms and Surcharges</v>
      </c>
      <c r="AE133" s="721" t="str">
        <f>VLOOKUP(C:C,'Conditions and freight surcharg'!B:E,3,FALSE)</f>
        <v>Low-Sulphur SC and GRI</v>
      </c>
    </row>
    <row r="134" spans="1:31" s="709" customFormat="1" ht="30" customHeight="1">
      <c r="A134" s="37"/>
      <c r="B134" s="484" t="s">
        <v>136</v>
      </c>
      <c r="C134" s="720" t="s">
        <v>137</v>
      </c>
      <c r="D134" s="720" t="s">
        <v>713</v>
      </c>
      <c r="E134" s="762">
        <v>342.5</v>
      </c>
      <c r="F134" s="762">
        <v>342.5</v>
      </c>
      <c r="G134" s="762">
        <v>342.5</v>
      </c>
      <c r="H134" s="721" t="s">
        <v>627</v>
      </c>
      <c r="I134" s="722">
        <v>34</v>
      </c>
      <c r="J134" s="762">
        <v>342.5</v>
      </c>
      <c r="K134" s="762">
        <v>342.5</v>
      </c>
      <c r="L134" s="762">
        <v>342.5</v>
      </c>
      <c r="M134" s="721" t="s">
        <v>627</v>
      </c>
      <c r="N134" s="722">
        <v>33</v>
      </c>
      <c r="O134" s="762">
        <v>342.5</v>
      </c>
      <c r="P134" s="762">
        <v>342.5</v>
      </c>
      <c r="Q134" s="762">
        <v>342.5</v>
      </c>
      <c r="R134" s="724" t="s">
        <v>627</v>
      </c>
      <c r="S134" s="722">
        <v>31</v>
      </c>
      <c r="T134" s="762">
        <v>352.5</v>
      </c>
      <c r="U134" s="762">
        <v>352.5</v>
      </c>
      <c r="V134" s="762">
        <v>352.5</v>
      </c>
      <c r="W134" s="721" t="s">
        <v>627</v>
      </c>
      <c r="X134" s="722">
        <v>30</v>
      </c>
      <c r="Y134" s="762">
        <v>352.5</v>
      </c>
      <c r="Z134" s="762">
        <v>352.5</v>
      </c>
      <c r="AA134" s="762">
        <v>352.5</v>
      </c>
      <c r="AB134" s="721" t="s">
        <v>627</v>
      </c>
      <c r="AC134" s="722">
        <v>27</v>
      </c>
      <c r="AD134" s="721" t="str">
        <f>VLOOKUP(B:B,'Conditions and freight surcharg'!A:D,3,FALSE)</f>
        <v>Refer to Terms and Surcharges</v>
      </c>
      <c r="AE134" s="721" t="str">
        <f>VLOOKUP(C:C,'Conditions and freight surcharg'!B:E,3,FALSE)</f>
        <v>Low-Sulphur SC and GRI</v>
      </c>
    </row>
    <row r="135" spans="1:31" s="709" customFormat="1" ht="30" customHeight="1">
      <c r="A135" s="36"/>
      <c r="B135" s="484" t="s">
        <v>239</v>
      </c>
      <c r="C135" s="726" t="s">
        <v>543</v>
      </c>
      <c r="D135" s="720" t="s">
        <v>713</v>
      </c>
      <c r="E135" s="762">
        <v>366.5</v>
      </c>
      <c r="F135" s="762">
        <v>366.5</v>
      </c>
      <c r="G135" s="762">
        <v>366.5</v>
      </c>
      <c r="H135" s="721" t="s">
        <v>627</v>
      </c>
      <c r="I135" s="722">
        <v>49</v>
      </c>
      <c r="J135" s="762">
        <v>366.5</v>
      </c>
      <c r="K135" s="762">
        <v>366.5</v>
      </c>
      <c r="L135" s="762">
        <v>366.5</v>
      </c>
      <c r="M135" s="721" t="s">
        <v>627</v>
      </c>
      <c r="N135" s="722">
        <v>48</v>
      </c>
      <c r="O135" s="762">
        <v>366.5</v>
      </c>
      <c r="P135" s="762">
        <v>366.5</v>
      </c>
      <c r="Q135" s="762">
        <v>366.5</v>
      </c>
      <c r="R135" s="721" t="s">
        <v>627</v>
      </c>
      <c r="S135" s="722">
        <v>46</v>
      </c>
      <c r="T135" s="731">
        <v>376.5</v>
      </c>
      <c r="U135" s="731">
        <v>376.5</v>
      </c>
      <c r="V135" s="731">
        <v>376.5</v>
      </c>
      <c r="W135" s="721" t="s">
        <v>627</v>
      </c>
      <c r="X135" s="722">
        <v>45</v>
      </c>
      <c r="Y135" s="731">
        <v>376.5</v>
      </c>
      <c r="Z135" s="731">
        <v>376.5</v>
      </c>
      <c r="AA135" s="731">
        <v>376.5</v>
      </c>
      <c r="AB135" s="721" t="s">
        <v>627</v>
      </c>
      <c r="AC135" s="722">
        <v>42</v>
      </c>
      <c r="AD135" s="721" t="str">
        <f>VLOOKUP(B:B,'Conditions and freight surcharg'!A:D,3,FALSE)</f>
        <v>Refer to Terms and Surcharges</v>
      </c>
      <c r="AE135" s="721" t="str">
        <f>VLOOKUP(C:C,'Conditions and freight surcharg'!B:E,3,FALSE)</f>
        <v xml:space="preserve">ENS, Low-Sulphur SC and GRI </v>
      </c>
    </row>
    <row r="136" spans="1:31" s="709" customFormat="1" ht="30" customHeight="1">
      <c r="A136" s="36"/>
      <c r="B136" s="484" t="s">
        <v>569</v>
      </c>
      <c r="C136" s="720" t="s">
        <v>91</v>
      </c>
      <c r="D136" s="720" t="s">
        <v>713</v>
      </c>
      <c r="E136" s="762">
        <v>432.5</v>
      </c>
      <c r="F136" s="762">
        <v>432.5</v>
      </c>
      <c r="G136" s="762">
        <v>432.5</v>
      </c>
      <c r="H136" s="721" t="s">
        <v>627</v>
      </c>
      <c r="I136" s="722">
        <v>37</v>
      </c>
      <c r="J136" s="762">
        <v>432.5</v>
      </c>
      <c r="K136" s="762">
        <v>432.5</v>
      </c>
      <c r="L136" s="762">
        <v>432.5</v>
      </c>
      <c r="M136" s="721" t="s">
        <v>627</v>
      </c>
      <c r="N136" s="722">
        <v>36</v>
      </c>
      <c r="O136" s="762">
        <v>432.5</v>
      </c>
      <c r="P136" s="762">
        <v>432.5</v>
      </c>
      <c r="Q136" s="762">
        <v>432.5</v>
      </c>
      <c r="R136" s="724" t="s">
        <v>627</v>
      </c>
      <c r="S136" s="722">
        <v>34</v>
      </c>
      <c r="T136" s="762">
        <v>442.5</v>
      </c>
      <c r="U136" s="762">
        <v>442.5</v>
      </c>
      <c r="V136" s="762">
        <v>442.5</v>
      </c>
      <c r="W136" s="721" t="s">
        <v>627</v>
      </c>
      <c r="X136" s="722">
        <v>33</v>
      </c>
      <c r="Y136" s="762">
        <v>442.5</v>
      </c>
      <c r="Z136" s="762">
        <v>442.5</v>
      </c>
      <c r="AA136" s="762">
        <v>442.5</v>
      </c>
      <c r="AB136" s="721" t="s">
        <v>627</v>
      </c>
      <c r="AC136" s="722">
        <v>30</v>
      </c>
      <c r="AD136" s="721" t="str">
        <f>VLOOKUP(B:B,'Conditions and freight surcharg'!A:D,3,FALSE)</f>
        <v>Refer to Terms and Surcharges</v>
      </c>
      <c r="AE136" s="721" t="str">
        <f>VLOOKUP(C:C,'Conditions and freight surcharg'!B:E,3,FALSE)</f>
        <v>Low-Sulphur SC and GRI</v>
      </c>
    </row>
    <row r="137" spans="1:31" s="709" customFormat="1" ht="30" customHeight="1">
      <c r="A137" s="36"/>
      <c r="B137" s="484" t="s">
        <v>274</v>
      </c>
      <c r="C137" s="720" t="s">
        <v>91</v>
      </c>
      <c r="D137" s="720" t="s">
        <v>713</v>
      </c>
      <c r="E137" s="762">
        <v>526.5</v>
      </c>
      <c r="F137" s="762">
        <v>526.5</v>
      </c>
      <c r="G137" s="762">
        <v>526.5</v>
      </c>
      <c r="H137" s="721" t="s">
        <v>627</v>
      </c>
      <c r="I137" s="722">
        <v>40</v>
      </c>
      <c r="J137" s="762">
        <v>526.5</v>
      </c>
      <c r="K137" s="762">
        <v>526.5</v>
      </c>
      <c r="L137" s="762">
        <v>526.5</v>
      </c>
      <c r="M137" s="721" t="s">
        <v>627</v>
      </c>
      <c r="N137" s="722">
        <v>39</v>
      </c>
      <c r="O137" s="762">
        <v>526.5</v>
      </c>
      <c r="P137" s="762">
        <v>526.5</v>
      </c>
      <c r="Q137" s="762">
        <v>526.5</v>
      </c>
      <c r="R137" s="721" t="s">
        <v>627</v>
      </c>
      <c r="S137" s="722">
        <v>37</v>
      </c>
      <c r="T137" s="762">
        <v>536.5</v>
      </c>
      <c r="U137" s="762">
        <v>536.5</v>
      </c>
      <c r="V137" s="762">
        <v>536.5</v>
      </c>
      <c r="W137" s="721" t="s">
        <v>627</v>
      </c>
      <c r="X137" s="722">
        <v>36</v>
      </c>
      <c r="Y137" s="762">
        <v>536.5</v>
      </c>
      <c r="Z137" s="762">
        <v>536.5</v>
      </c>
      <c r="AA137" s="762">
        <v>536.5</v>
      </c>
      <c r="AB137" s="721" t="s">
        <v>627</v>
      </c>
      <c r="AC137" s="722">
        <v>33</v>
      </c>
      <c r="AD137" s="721" t="str">
        <f>VLOOKUP(B:B,'Conditions and freight surcharg'!A:D,3,FALSE)</f>
        <v>Refer to Terms and Surcharges</v>
      </c>
      <c r="AE137" s="721" t="str">
        <f>VLOOKUP(C:C,'Conditions and freight surcharg'!B:E,3,FALSE)</f>
        <v>Low-Sulphur SC and GRI</v>
      </c>
    </row>
    <row r="138" spans="1:31" s="709" customFormat="1" ht="30" customHeight="1">
      <c r="A138" s="36"/>
      <c r="B138" s="484" t="s">
        <v>145</v>
      </c>
      <c r="C138" s="726" t="s">
        <v>95</v>
      </c>
      <c r="D138" s="720" t="s">
        <v>713</v>
      </c>
      <c r="E138" s="762">
        <v>247.5</v>
      </c>
      <c r="F138" s="762">
        <v>247.5</v>
      </c>
      <c r="G138" s="762">
        <v>247.5</v>
      </c>
      <c r="H138" s="721" t="s">
        <v>627</v>
      </c>
      <c r="I138" s="722">
        <v>43</v>
      </c>
      <c r="J138" s="762">
        <v>247.5</v>
      </c>
      <c r="K138" s="762">
        <v>247.5</v>
      </c>
      <c r="L138" s="762">
        <v>247.5</v>
      </c>
      <c r="M138" s="721" t="s">
        <v>627</v>
      </c>
      <c r="N138" s="722">
        <v>42</v>
      </c>
      <c r="O138" s="762">
        <v>247.5</v>
      </c>
      <c r="P138" s="762">
        <v>247.5</v>
      </c>
      <c r="Q138" s="762">
        <v>247.5</v>
      </c>
      <c r="R138" s="724" t="s">
        <v>627</v>
      </c>
      <c r="S138" s="722">
        <v>40</v>
      </c>
      <c r="T138" s="762">
        <v>257.5</v>
      </c>
      <c r="U138" s="762">
        <v>257.5</v>
      </c>
      <c r="V138" s="762">
        <v>257.5</v>
      </c>
      <c r="W138" s="721" t="s">
        <v>627</v>
      </c>
      <c r="X138" s="722">
        <v>39</v>
      </c>
      <c r="Y138" s="762">
        <v>257.5</v>
      </c>
      <c r="Z138" s="762">
        <v>257.5</v>
      </c>
      <c r="AA138" s="762">
        <v>257.5</v>
      </c>
      <c r="AB138" s="721" t="s">
        <v>627</v>
      </c>
      <c r="AC138" s="722">
        <v>36</v>
      </c>
      <c r="AD138" s="721" t="s">
        <v>927</v>
      </c>
      <c r="AE138" s="721" t="str">
        <f>VLOOKUP(C:C,'Conditions and freight surcharg'!B:E,3,FALSE)</f>
        <v xml:space="preserve">ENS, Low-Sulphur SC and GRI </v>
      </c>
    </row>
    <row r="139" spans="1:31" s="709" customFormat="1" ht="30" customHeight="1">
      <c r="A139" s="36"/>
      <c r="B139" s="484" t="s">
        <v>168</v>
      </c>
      <c r="C139" s="720" t="s">
        <v>95</v>
      </c>
      <c r="D139" s="720" t="s">
        <v>713</v>
      </c>
      <c r="E139" s="762">
        <v>217.5</v>
      </c>
      <c r="F139" s="762">
        <v>217.5</v>
      </c>
      <c r="G139" s="762">
        <v>217.5</v>
      </c>
      <c r="H139" s="721" t="s">
        <v>627</v>
      </c>
      <c r="I139" s="722">
        <v>43</v>
      </c>
      <c r="J139" s="762">
        <v>217.5</v>
      </c>
      <c r="K139" s="762">
        <v>217.5</v>
      </c>
      <c r="L139" s="762">
        <v>217.5</v>
      </c>
      <c r="M139" s="721" t="s">
        <v>627</v>
      </c>
      <c r="N139" s="722">
        <v>42</v>
      </c>
      <c r="O139" s="762">
        <v>217.5</v>
      </c>
      <c r="P139" s="762">
        <v>217.5</v>
      </c>
      <c r="Q139" s="762">
        <v>217.5</v>
      </c>
      <c r="R139" s="721" t="s">
        <v>627</v>
      </c>
      <c r="S139" s="722">
        <v>40</v>
      </c>
      <c r="T139" s="762">
        <v>227.5</v>
      </c>
      <c r="U139" s="762">
        <v>227.5</v>
      </c>
      <c r="V139" s="762">
        <v>227.5</v>
      </c>
      <c r="W139" s="730" t="s">
        <v>627</v>
      </c>
      <c r="X139" s="722">
        <v>39</v>
      </c>
      <c r="Y139" s="762">
        <v>227.5</v>
      </c>
      <c r="Z139" s="762">
        <v>227.5</v>
      </c>
      <c r="AA139" s="762">
        <v>227.5</v>
      </c>
      <c r="AB139" s="721" t="s">
        <v>627</v>
      </c>
      <c r="AC139" s="722">
        <v>36</v>
      </c>
      <c r="AD139" s="721" t="str">
        <f>VLOOKUP(B:B,'Conditions and freight surcharg'!A:D,3,FALSE)</f>
        <v>Refer to Terms and Surcharges</v>
      </c>
      <c r="AE139" s="721" t="str">
        <f>VLOOKUP(C:C,'Conditions and freight surcharg'!B:E,3,FALSE)</f>
        <v xml:space="preserve">ENS, Low-Sulphur SC and GRI </v>
      </c>
    </row>
    <row r="140" spans="1:31" s="709" customFormat="1" ht="30" customHeight="1">
      <c r="A140" s="36"/>
      <c r="B140" s="484" t="s">
        <v>173</v>
      </c>
      <c r="C140" s="720" t="s">
        <v>95</v>
      </c>
      <c r="D140" s="720" t="s">
        <v>713</v>
      </c>
      <c r="E140" s="762">
        <v>224.5</v>
      </c>
      <c r="F140" s="762">
        <v>224.5</v>
      </c>
      <c r="G140" s="762">
        <v>224.5</v>
      </c>
      <c r="H140" s="721" t="s">
        <v>627</v>
      </c>
      <c r="I140" s="722">
        <v>43</v>
      </c>
      <c r="J140" s="762">
        <v>224.5</v>
      </c>
      <c r="K140" s="762">
        <v>224.5</v>
      </c>
      <c r="L140" s="762">
        <v>224.5</v>
      </c>
      <c r="M140" s="721" t="s">
        <v>627</v>
      </c>
      <c r="N140" s="722">
        <v>42</v>
      </c>
      <c r="O140" s="762">
        <v>224.5</v>
      </c>
      <c r="P140" s="762">
        <v>224.5</v>
      </c>
      <c r="Q140" s="762">
        <v>224.5</v>
      </c>
      <c r="R140" s="724" t="s">
        <v>627</v>
      </c>
      <c r="S140" s="722">
        <v>40</v>
      </c>
      <c r="T140" s="762">
        <v>234.5</v>
      </c>
      <c r="U140" s="762">
        <v>234.5</v>
      </c>
      <c r="V140" s="762">
        <v>234.5</v>
      </c>
      <c r="W140" s="721" t="s">
        <v>627</v>
      </c>
      <c r="X140" s="722">
        <v>39</v>
      </c>
      <c r="Y140" s="762">
        <v>234.5</v>
      </c>
      <c r="Z140" s="762">
        <v>234.5</v>
      </c>
      <c r="AA140" s="762">
        <v>234.5</v>
      </c>
      <c r="AB140" s="721" t="s">
        <v>627</v>
      </c>
      <c r="AC140" s="722">
        <v>36</v>
      </c>
      <c r="AD140" s="721" t="str">
        <f>VLOOKUP(B:B,'Conditions and freight surcharg'!A:D,3,FALSE)</f>
        <v>Refer to Terms and Surcharges</v>
      </c>
      <c r="AE140" s="721" t="str">
        <f>VLOOKUP(C:C,'Conditions and freight surcharg'!B:E,3,FALSE)</f>
        <v xml:space="preserve">ENS, Low-Sulphur SC and GRI </v>
      </c>
    </row>
    <row r="141" spans="1:31" s="709" customFormat="1" ht="30" customHeight="1">
      <c r="A141" s="36"/>
      <c r="B141" s="484" t="s">
        <v>213</v>
      </c>
      <c r="C141" s="720" t="s">
        <v>95</v>
      </c>
      <c r="D141" s="720" t="s">
        <v>713</v>
      </c>
      <c r="E141" s="762">
        <v>217.5</v>
      </c>
      <c r="F141" s="762">
        <v>217.5</v>
      </c>
      <c r="G141" s="762">
        <v>217.5</v>
      </c>
      <c r="H141" s="721" t="s">
        <v>627</v>
      </c>
      <c r="I141" s="722">
        <v>43</v>
      </c>
      <c r="J141" s="762">
        <v>217.5</v>
      </c>
      <c r="K141" s="762">
        <v>217.5</v>
      </c>
      <c r="L141" s="762">
        <v>217.5</v>
      </c>
      <c r="M141" s="721" t="s">
        <v>627</v>
      </c>
      <c r="N141" s="722">
        <v>42</v>
      </c>
      <c r="O141" s="762">
        <v>217.5</v>
      </c>
      <c r="P141" s="762">
        <v>217.5</v>
      </c>
      <c r="Q141" s="762">
        <v>217.5</v>
      </c>
      <c r="R141" s="721" t="s">
        <v>627</v>
      </c>
      <c r="S141" s="722">
        <v>40</v>
      </c>
      <c r="T141" s="762">
        <v>227.5</v>
      </c>
      <c r="U141" s="762">
        <v>227.5</v>
      </c>
      <c r="V141" s="762">
        <v>227.5</v>
      </c>
      <c r="W141" s="721" t="s">
        <v>627</v>
      </c>
      <c r="X141" s="722">
        <v>39</v>
      </c>
      <c r="Y141" s="762">
        <v>227.5</v>
      </c>
      <c r="Z141" s="762">
        <v>227.5</v>
      </c>
      <c r="AA141" s="762">
        <v>227.5</v>
      </c>
      <c r="AB141" s="721" t="s">
        <v>627</v>
      </c>
      <c r="AC141" s="722">
        <v>36</v>
      </c>
      <c r="AD141" s="721" t="str">
        <f>VLOOKUP(B:B,'Conditions and freight surcharg'!A:D,3,FALSE)</f>
        <v>Refer to Terms and Surcharges</v>
      </c>
      <c r="AE141" s="721" t="str">
        <f>VLOOKUP(C:C,'Conditions and freight surcharg'!B:E,3,FALSE)</f>
        <v xml:space="preserve">ENS, Low-Sulphur SC and GRI </v>
      </c>
    </row>
    <row r="142" spans="1:31" s="709" customFormat="1" ht="30" customHeight="1">
      <c r="A142" s="37"/>
      <c r="B142" s="486" t="s">
        <v>570</v>
      </c>
      <c r="C142" s="726" t="s">
        <v>95</v>
      </c>
      <c r="D142" s="720" t="s">
        <v>713</v>
      </c>
      <c r="E142" s="762">
        <v>160.5</v>
      </c>
      <c r="F142" s="762">
        <v>160.5</v>
      </c>
      <c r="G142" s="762">
        <v>160.5</v>
      </c>
      <c r="H142" s="721" t="s">
        <v>627</v>
      </c>
      <c r="I142" s="722">
        <v>38</v>
      </c>
      <c r="J142" s="762">
        <v>160.5</v>
      </c>
      <c r="K142" s="762">
        <v>160.5</v>
      </c>
      <c r="L142" s="762">
        <v>160.5</v>
      </c>
      <c r="M142" s="721" t="s">
        <v>627</v>
      </c>
      <c r="N142" s="722">
        <v>37</v>
      </c>
      <c r="O142" s="762">
        <v>160.5</v>
      </c>
      <c r="P142" s="762">
        <v>160.5</v>
      </c>
      <c r="Q142" s="762">
        <v>160.5</v>
      </c>
      <c r="R142" s="721" t="s">
        <v>627</v>
      </c>
      <c r="S142" s="722">
        <v>35</v>
      </c>
      <c r="T142" s="762">
        <v>170.5</v>
      </c>
      <c r="U142" s="762">
        <v>170.5</v>
      </c>
      <c r="V142" s="762">
        <v>170.5</v>
      </c>
      <c r="W142" s="721" t="s">
        <v>627</v>
      </c>
      <c r="X142" s="722">
        <v>34</v>
      </c>
      <c r="Y142" s="762">
        <v>170.5</v>
      </c>
      <c r="Z142" s="762">
        <v>170.5</v>
      </c>
      <c r="AA142" s="762">
        <v>170.5</v>
      </c>
      <c r="AB142" s="721" t="s">
        <v>627</v>
      </c>
      <c r="AC142" s="722">
        <v>31</v>
      </c>
      <c r="AD142" s="721" t="str">
        <f>VLOOKUP(B:B,'Conditions and freight surcharg'!A:D,3,FALSE)</f>
        <v>Refer to Terms and Surcharges</v>
      </c>
      <c r="AE142" s="721" t="str">
        <f>VLOOKUP(C:C,'Conditions and freight surcharg'!B:E,3,FALSE)</f>
        <v xml:space="preserve">ENS, Low-Sulphur SC and GRI </v>
      </c>
    </row>
    <row r="143" spans="1:31" s="709" customFormat="1" ht="30" customHeight="1">
      <c r="A143" s="36"/>
      <c r="B143" s="484" t="s">
        <v>321</v>
      </c>
      <c r="C143" s="720" t="s">
        <v>95</v>
      </c>
      <c r="D143" s="720" t="s">
        <v>713</v>
      </c>
      <c r="E143" s="762">
        <v>181.5</v>
      </c>
      <c r="F143" s="762">
        <v>181.5</v>
      </c>
      <c r="G143" s="762">
        <v>181.5</v>
      </c>
      <c r="H143" s="721" t="s">
        <v>627</v>
      </c>
      <c r="I143" s="722">
        <v>40</v>
      </c>
      <c r="J143" s="762">
        <v>181.5</v>
      </c>
      <c r="K143" s="762">
        <v>181.5</v>
      </c>
      <c r="L143" s="762">
        <v>181.5</v>
      </c>
      <c r="M143" s="721" t="s">
        <v>627</v>
      </c>
      <c r="N143" s="722">
        <v>39</v>
      </c>
      <c r="O143" s="762">
        <v>181.5</v>
      </c>
      <c r="P143" s="762">
        <v>181.5</v>
      </c>
      <c r="Q143" s="762">
        <v>181.5</v>
      </c>
      <c r="R143" s="724" t="s">
        <v>627</v>
      </c>
      <c r="S143" s="722">
        <v>37</v>
      </c>
      <c r="T143" s="762">
        <v>191.5</v>
      </c>
      <c r="U143" s="762">
        <v>191.5</v>
      </c>
      <c r="V143" s="762">
        <v>191.5</v>
      </c>
      <c r="W143" s="721" t="s">
        <v>627</v>
      </c>
      <c r="X143" s="722">
        <v>36</v>
      </c>
      <c r="Y143" s="762">
        <v>191.5</v>
      </c>
      <c r="Z143" s="762">
        <v>191.5</v>
      </c>
      <c r="AA143" s="762">
        <v>191.5</v>
      </c>
      <c r="AB143" s="721" t="s">
        <v>627</v>
      </c>
      <c r="AC143" s="722">
        <v>33</v>
      </c>
      <c r="AD143" s="721" t="s">
        <v>927</v>
      </c>
      <c r="AE143" s="721" t="str">
        <f>VLOOKUP(C:C,'Conditions and freight surcharg'!B:E,3,FALSE)</f>
        <v xml:space="preserve">ENS, Low-Sulphur SC and GRI </v>
      </c>
    </row>
    <row r="144" spans="1:31" s="709" customFormat="1" ht="30" customHeight="1">
      <c r="A144" s="36"/>
      <c r="B144" s="484" t="s">
        <v>333</v>
      </c>
      <c r="C144" s="720" t="s">
        <v>95</v>
      </c>
      <c r="D144" s="720" t="s">
        <v>713</v>
      </c>
      <c r="E144" s="762">
        <v>256.5</v>
      </c>
      <c r="F144" s="762">
        <v>256.5</v>
      </c>
      <c r="G144" s="762">
        <v>256.5</v>
      </c>
      <c r="H144" s="721" t="s">
        <v>627</v>
      </c>
      <c r="I144" s="722">
        <v>43</v>
      </c>
      <c r="J144" s="762">
        <v>256.5</v>
      </c>
      <c r="K144" s="762">
        <v>256.5</v>
      </c>
      <c r="L144" s="762">
        <v>256.5</v>
      </c>
      <c r="M144" s="721" t="s">
        <v>627</v>
      </c>
      <c r="N144" s="722">
        <v>42</v>
      </c>
      <c r="O144" s="762">
        <v>256.5</v>
      </c>
      <c r="P144" s="762">
        <v>256.5</v>
      </c>
      <c r="Q144" s="762">
        <v>256.5</v>
      </c>
      <c r="R144" s="725" t="s">
        <v>627</v>
      </c>
      <c r="S144" s="722">
        <v>40</v>
      </c>
      <c r="T144" s="762">
        <v>266.5</v>
      </c>
      <c r="U144" s="762">
        <v>266.5</v>
      </c>
      <c r="V144" s="762">
        <v>266.5</v>
      </c>
      <c r="W144" s="721" t="s">
        <v>627</v>
      </c>
      <c r="X144" s="722">
        <v>39</v>
      </c>
      <c r="Y144" s="762">
        <v>266.5</v>
      </c>
      <c r="Z144" s="762">
        <v>266.5</v>
      </c>
      <c r="AA144" s="762">
        <v>266.5</v>
      </c>
      <c r="AB144" s="721" t="s">
        <v>627</v>
      </c>
      <c r="AC144" s="722">
        <v>36</v>
      </c>
      <c r="AD144" s="721" t="s">
        <v>927</v>
      </c>
      <c r="AE144" s="721" t="str">
        <f>VLOOKUP(C:C,'Conditions and freight surcharg'!B:E,3,FALSE)</f>
        <v xml:space="preserve">ENS, Low-Sulphur SC and GRI </v>
      </c>
    </row>
    <row r="145" spans="1:31" s="709" customFormat="1" ht="30" customHeight="1">
      <c r="A145" s="36"/>
      <c r="B145" s="484" t="s">
        <v>613</v>
      </c>
      <c r="C145" s="720" t="s">
        <v>95</v>
      </c>
      <c r="D145" s="720" t="s">
        <v>713</v>
      </c>
      <c r="E145" s="762">
        <v>224.5</v>
      </c>
      <c r="F145" s="762">
        <v>224.5</v>
      </c>
      <c r="G145" s="762">
        <v>224.5</v>
      </c>
      <c r="H145" s="721" t="s">
        <v>627</v>
      </c>
      <c r="I145" s="722">
        <v>43</v>
      </c>
      <c r="J145" s="762">
        <v>224.5</v>
      </c>
      <c r="K145" s="762">
        <v>224.5</v>
      </c>
      <c r="L145" s="762">
        <v>224.5</v>
      </c>
      <c r="M145" s="721" t="s">
        <v>627</v>
      </c>
      <c r="N145" s="722">
        <v>42</v>
      </c>
      <c r="O145" s="762">
        <v>224.5</v>
      </c>
      <c r="P145" s="762">
        <v>224.5</v>
      </c>
      <c r="Q145" s="762">
        <v>224.5</v>
      </c>
      <c r="R145" s="721" t="s">
        <v>627</v>
      </c>
      <c r="S145" s="722">
        <v>40</v>
      </c>
      <c r="T145" s="762">
        <v>234.5</v>
      </c>
      <c r="U145" s="762">
        <v>234.5</v>
      </c>
      <c r="V145" s="762">
        <v>234.5</v>
      </c>
      <c r="W145" s="721" t="s">
        <v>627</v>
      </c>
      <c r="X145" s="722">
        <v>39</v>
      </c>
      <c r="Y145" s="762">
        <v>234.5</v>
      </c>
      <c r="Z145" s="762">
        <v>234.5</v>
      </c>
      <c r="AA145" s="762">
        <v>234.5</v>
      </c>
      <c r="AB145" s="721" t="s">
        <v>627</v>
      </c>
      <c r="AC145" s="722">
        <v>36</v>
      </c>
      <c r="AD145" s="721" t="s">
        <v>927</v>
      </c>
      <c r="AE145" s="721" t="str">
        <f>VLOOKUP(C:C,'Conditions and freight surcharg'!B:E,3,FALSE)</f>
        <v xml:space="preserve">ENS, Low-Sulphur SC and GRI </v>
      </c>
    </row>
    <row r="146" spans="1:31" s="709" customFormat="1" ht="30" customHeight="1">
      <c r="A146" s="36"/>
      <c r="B146" s="486" t="s">
        <v>571</v>
      </c>
      <c r="C146" s="726" t="s">
        <v>95</v>
      </c>
      <c r="D146" s="720" t="s">
        <v>713</v>
      </c>
      <c r="E146" s="762">
        <v>171.5</v>
      </c>
      <c r="F146" s="762">
        <v>171.5</v>
      </c>
      <c r="G146" s="762">
        <v>171.5</v>
      </c>
      <c r="H146" s="721" t="s">
        <v>627</v>
      </c>
      <c r="I146" s="722">
        <v>40</v>
      </c>
      <c r="J146" s="762">
        <v>171.5</v>
      </c>
      <c r="K146" s="762">
        <v>171.5</v>
      </c>
      <c r="L146" s="762">
        <v>171.5</v>
      </c>
      <c r="M146" s="721" t="s">
        <v>627</v>
      </c>
      <c r="N146" s="722">
        <v>39</v>
      </c>
      <c r="O146" s="762">
        <v>171.5</v>
      </c>
      <c r="P146" s="762">
        <v>171.5</v>
      </c>
      <c r="Q146" s="762">
        <v>171.5</v>
      </c>
      <c r="R146" s="724" t="s">
        <v>627</v>
      </c>
      <c r="S146" s="722">
        <v>37</v>
      </c>
      <c r="T146" s="762">
        <v>181.5</v>
      </c>
      <c r="U146" s="762">
        <v>181.5</v>
      </c>
      <c r="V146" s="762">
        <v>181.5</v>
      </c>
      <c r="W146" s="721" t="s">
        <v>627</v>
      </c>
      <c r="X146" s="722">
        <v>36</v>
      </c>
      <c r="Y146" s="762">
        <v>181.5</v>
      </c>
      <c r="Z146" s="762">
        <v>181.5</v>
      </c>
      <c r="AA146" s="762">
        <v>181.5</v>
      </c>
      <c r="AB146" s="721" t="s">
        <v>627</v>
      </c>
      <c r="AC146" s="722">
        <v>33</v>
      </c>
      <c r="AD146" s="721" t="str">
        <f>VLOOKUP(B:B,'Conditions and freight surcharg'!A:D,3,FALSE)</f>
        <v>Refer to Terms and Surcharges</v>
      </c>
      <c r="AE146" s="721" t="str">
        <f>VLOOKUP(C:C,'Conditions and freight surcharg'!B:E,3,FALSE)</f>
        <v xml:space="preserve">ENS, Low-Sulphur SC and GRI </v>
      </c>
    </row>
    <row r="147" spans="1:31" s="709" customFormat="1" ht="30" customHeight="1">
      <c r="A147" s="36"/>
      <c r="B147" s="484" t="s">
        <v>370</v>
      </c>
      <c r="C147" s="720" t="s">
        <v>95</v>
      </c>
      <c r="D147" s="720" t="s">
        <v>713</v>
      </c>
      <c r="E147" s="762">
        <v>218.5</v>
      </c>
      <c r="F147" s="762">
        <v>218.5</v>
      </c>
      <c r="G147" s="762">
        <v>218.5</v>
      </c>
      <c r="H147" s="721" t="s">
        <v>627</v>
      </c>
      <c r="I147" s="722">
        <v>43</v>
      </c>
      <c r="J147" s="762">
        <v>218.5</v>
      </c>
      <c r="K147" s="762">
        <v>218.5</v>
      </c>
      <c r="L147" s="762">
        <v>218.5</v>
      </c>
      <c r="M147" s="721" t="s">
        <v>627</v>
      </c>
      <c r="N147" s="722">
        <v>42</v>
      </c>
      <c r="O147" s="762">
        <v>218.5</v>
      </c>
      <c r="P147" s="762">
        <v>218.5</v>
      </c>
      <c r="Q147" s="762">
        <v>218.5</v>
      </c>
      <c r="R147" s="721" t="s">
        <v>627</v>
      </c>
      <c r="S147" s="722">
        <v>40</v>
      </c>
      <c r="T147" s="762">
        <v>228.5</v>
      </c>
      <c r="U147" s="762">
        <v>228.5</v>
      </c>
      <c r="V147" s="762">
        <v>228.5</v>
      </c>
      <c r="W147" s="721" t="s">
        <v>627</v>
      </c>
      <c r="X147" s="722">
        <v>39</v>
      </c>
      <c r="Y147" s="762">
        <v>228.5</v>
      </c>
      <c r="Z147" s="762">
        <v>228.5</v>
      </c>
      <c r="AA147" s="762">
        <v>228.5</v>
      </c>
      <c r="AB147" s="721" t="s">
        <v>627</v>
      </c>
      <c r="AC147" s="722">
        <v>36</v>
      </c>
      <c r="AD147" s="721" t="s">
        <v>927</v>
      </c>
      <c r="AE147" s="721" t="str">
        <f>VLOOKUP(C:C,'Conditions and freight surcharg'!B:E,3,FALSE)</f>
        <v xml:space="preserve">ENS, Low-Sulphur SC and GRI </v>
      </c>
    </row>
    <row r="148" spans="1:31" s="709" customFormat="1" ht="30" customHeight="1">
      <c r="A148" s="37"/>
      <c r="B148" s="484" t="s">
        <v>2523</v>
      </c>
      <c r="C148" s="720" t="s">
        <v>95</v>
      </c>
      <c r="D148" s="720" t="s">
        <v>713</v>
      </c>
      <c r="E148" s="762">
        <v>246.5</v>
      </c>
      <c r="F148" s="762">
        <v>246.5</v>
      </c>
      <c r="G148" s="762">
        <v>246.5</v>
      </c>
      <c r="H148" s="721" t="s">
        <v>627</v>
      </c>
      <c r="I148" s="722">
        <v>43</v>
      </c>
      <c r="J148" s="762">
        <v>246.5</v>
      </c>
      <c r="K148" s="762">
        <v>246.5</v>
      </c>
      <c r="L148" s="762">
        <v>246.5</v>
      </c>
      <c r="M148" s="721" t="s">
        <v>627</v>
      </c>
      <c r="N148" s="722">
        <v>42</v>
      </c>
      <c r="O148" s="762">
        <v>246.5</v>
      </c>
      <c r="P148" s="762">
        <v>246.5</v>
      </c>
      <c r="Q148" s="762">
        <v>246.5</v>
      </c>
      <c r="R148" s="721" t="s">
        <v>627</v>
      </c>
      <c r="S148" s="722">
        <v>40</v>
      </c>
      <c r="T148" s="762">
        <v>256.5</v>
      </c>
      <c r="U148" s="762">
        <v>256.5</v>
      </c>
      <c r="V148" s="762">
        <v>256.5</v>
      </c>
      <c r="W148" s="721" t="s">
        <v>627</v>
      </c>
      <c r="X148" s="722">
        <v>39</v>
      </c>
      <c r="Y148" s="762">
        <v>256.5</v>
      </c>
      <c r="Z148" s="762">
        <v>256.5</v>
      </c>
      <c r="AA148" s="762">
        <v>256.5</v>
      </c>
      <c r="AB148" s="721" t="s">
        <v>627</v>
      </c>
      <c r="AC148" s="722">
        <v>36</v>
      </c>
      <c r="AD148" s="721" t="str">
        <f>VLOOKUP(B:B,'Conditions and freight surcharg'!A:D,3,FALSE)</f>
        <v>Refer to Terms and Surcharges</v>
      </c>
      <c r="AE148" s="721" t="str">
        <f>VLOOKUP(C:C,'Conditions and freight surcharg'!B:E,3,FALSE)</f>
        <v xml:space="preserve">ENS, Low-Sulphur SC and GRI </v>
      </c>
    </row>
    <row r="149" spans="1:31" s="709" customFormat="1" ht="30" customHeight="1">
      <c r="A149" s="36"/>
      <c r="B149" s="486" t="s">
        <v>400</v>
      </c>
      <c r="C149" s="726" t="s">
        <v>95</v>
      </c>
      <c r="D149" s="720" t="s">
        <v>713</v>
      </c>
      <c r="E149" s="762">
        <v>286.5</v>
      </c>
      <c r="F149" s="762">
        <v>286.5</v>
      </c>
      <c r="G149" s="762">
        <v>286.5</v>
      </c>
      <c r="H149" s="721" t="s">
        <v>627</v>
      </c>
      <c r="I149" s="722">
        <v>43</v>
      </c>
      <c r="J149" s="762">
        <v>286.5</v>
      </c>
      <c r="K149" s="762">
        <v>286.5</v>
      </c>
      <c r="L149" s="762">
        <v>286.5</v>
      </c>
      <c r="M149" s="721" t="s">
        <v>627</v>
      </c>
      <c r="N149" s="722">
        <v>42</v>
      </c>
      <c r="O149" s="762">
        <v>286.5</v>
      </c>
      <c r="P149" s="762">
        <v>286.5</v>
      </c>
      <c r="Q149" s="762">
        <v>286.5</v>
      </c>
      <c r="R149" s="724" t="s">
        <v>627</v>
      </c>
      <c r="S149" s="722">
        <v>40</v>
      </c>
      <c r="T149" s="762">
        <v>296.5</v>
      </c>
      <c r="U149" s="762">
        <v>296.5</v>
      </c>
      <c r="V149" s="762">
        <v>296.5</v>
      </c>
      <c r="W149" s="721" t="s">
        <v>627</v>
      </c>
      <c r="X149" s="722">
        <v>39</v>
      </c>
      <c r="Y149" s="762">
        <v>296.5</v>
      </c>
      <c r="Z149" s="762">
        <v>296.5</v>
      </c>
      <c r="AA149" s="762">
        <v>296.5</v>
      </c>
      <c r="AB149" s="721" t="s">
        <v>627</v>
      </c>
      <c r="AC149" s="722">
        <v>36</v>
      </c>
      <c r="AD149" s="721" t="s">
        <v>927</v>
      </c>
      <c r="AE149" s="721" t="str">
        <f>VLOOKUP(C:C,'Conditions and freight surcharg'!B:E,3,FALSE)</f>
        <v xml:space="preserve">ENS, Low-Sulphur SC and GRI </v>
      </c>
    </row>
    <row r="150" spans="1:31" s="709" customFormat="1" ht="30" customHeight="1">
      <c r="A150" s="36"/>
      <c r="B150" s="484" t="s">
        <v>406</v>
      </c>
      <c r="C150" s="726" t="s">
        <v>95</v>
      </c>
      <c r="D150" s="720" t="s">
        <v>713</v>
      </c>
      <c r="E150" s="762">
        <v>218.5</v>
      </c>
      <c r="F150" s="762">
        <v>218.5</v>
      </c>
      <c r="G150" s="762">
        <v>218.5</v>
      </c>
      <c r="H150" s="721" t="s">
        <v>627</v>
      </c>
      <c r="I150" s="722">
        <v>43</v>
      </c>
      <c r="J150" s="762">
        <v>218.5</v>
      </c>
      <c r="K150" s="762">
        <v>218.5</v>
      </c>
      <c r="L150" s="762">
        <v>218.5</v>
      </c>
      <c r="M150" s="721" t="s">
        <v>627</v>
      </c>
      <c r="N150" s="722">
        <v>42</v>
      </c>
      <c r="O150" s="762">
        <v>218.5</v>
      </c>
      <c r="P150" s="762">
        <v>218.5</v>
      </c>
      <c r="Q150" s="762">
        <v>218.5</v>
      </c>
      <c r="R150" s="724" t="s">
        <v>627</v>
      </c>
      <c r="S150" s="722">
        <v>40</v>
      </c>
      <c r="T150" s="762">
        <v>228.5</v>
      </c>
      <c r="U150" s="762">
        <v>228.5</v>
      </c>
      <c r="V150" s="762">
        <v>228.5</v>
      </c>
      <c r="W150" s="721" t="s">
        <v>627</v>
      </c>
      <c r="X150" s="722">
        <v>39</v>
      </c>
      <c r="Y150" s="762">
        <v>228.5</v>
      </c>
      <c r="Z150" s="762">
        <v>228.5</v>
      </c>
      <c r="AA150" s="762">
        <v>228.5</v>
      </c>
      <c r="AB150" s="721" t="s">
        <v>627</v>
      </c>
      <c r="AC150" s="722">
        <v>36</v>
      </c>
      <c r="AD150" s="721" t="s">
        <v>927</v>
      </c>
      <c r="AE150" s="721" t="str">
        <f>VLOOKUP(C:C,'Conditions and freight surcharg'!B:E,3,FALSE)</f>
        <v xml:space="preserve">ENS, Low-Sulphur SC and GRI </v>
      </c>
    </row>
    <row r="151" spans="1:31" s="709" customFormat="1" ht="30" customHeight="1">
      <c r="A151" s="36"/>
      <c r="B151" s="484" t="s">
        <v>409</v>
      </c>
      <c r="C151" s="720" t="s">
        <v>95</v>
      </c>
      <c r="D151" s="720" t="s">
        <v>713</v>
      </c>
      <c r="E151" s="762">
        <v>256.5</v>
      </c>
      <c r="F151" s="762">
        <v>256.5</v>
      </c>
      <c r="G151" s="762">
        <v>256.5</v>
      </c>
      <c r="H151" s="721" t="s">
        <v>627</v>
      </c>
      <c r="I151" s="722">
        <v>43</v>
      </c>
      <c r="J151" s="762">
        <v>256.5</v>
      </c>
      <c r="K151" s="762">
        <v>256.5</v>
      </c>
      <c r="L151" s="762">
        <v>256.5</v>
      </c>
      <c r="M151" s="721" t="s">
        <v>627</v>
      </c>
      <c r="N151" s="722">
        <v>42</v>
      </c>
      <c r="O151" s="762">
        <v>256.5</v>
      </c>
      <c r="P151" s="762">
        <v>256.5</v>
      </c>
      <c r="Q151" s="762">
        <v>256.5</v>
      </c>
      <c r="R151" s="721" t="s">
        <v>627</v>
      </c>
      <c r="S151" s="722">
        <v>40</v>
      </c>
      <c r="T151" s="762">
        <v>266.5</v>
      </c>
      <c r="U151" s="762">
        <v>266.5</v>
      </c>
      <c r="V151" s="762">
        <v>266.5</v>
      </c>
      <c r="W151" s="721" t="s">
        <v>627</v>
      </c>
      <c r="X151" s="722">
        <v>39</v>
      </c>
      <c r="Y151" s="731">
        <v>266.5</v>
      </c>
      <c r="Z151" s="762">
        <v>266.5</v>
      </c>
      <c r="AA151" s="762">
        <v>266.5</v>
      </c>
      <c r="AB151" s="721" t="s">
        <v>627</v>
      </c>
      <c r="AC151" s="722">
        <v>36</v>
      </c>
      <c r="AD151" s="721" t="str">
        <f>VLOOKUP(B:B,'Conditions and freight surcharg'!A:D,3,FALSE)</f>
        <v>Refer to Terms and Surcharges</v>
      </c>
      <c r="AE151" s="721" t="str">
        <f>VLOOKUP(C:C,'Conditions and freight surcharg'!B:E,3,FALSE)</f>
        <v xml:space="preserve">ENS, Low-Sulphur SC and GRI </v>
      </c>
    </row>
    <row r="152" spans="1:31" s="709" customFormat="1" ht="30" customHeight="1">
      <c r="A152" s="36"/>
      <c r="B152" s="486" t="s">
        <v>414</v>
      </c>
      <c r="C152" s="726" t="s">
        <v>95</v>
      </c>
      <c r="D152" s="720" t="s">
        <v>713</v>
      </c>
      <c r="E152" s="762">
        <v>228.5</v>
      </c>
      <c r="F152" s="762">
        <v>228.5</v>
      </c>
      <c r="G152" s="762">
        <v>228.5</v>
      </c>
      <c r="H152" s="721" t="s">
        <v>627</v>
      </c>
      <c r="I152" s="722">
        <v>43</v>
      </c>
      <c r="J152" s="762">
        <v>228.5</v>
      </c>
      <c r="K152" s="762">
        <v>228.5</v>
      </c>
      <c r="L152" s="762">
        <v>228.5</v>
      </c>
      <c r="M152" s="721" t="s">
        <v>627</v>
      </c>
      <c r="N152" s="722">
        <v>42</v>
      </c>
      <c r="O152" s="762">
        <v>228.5</v>
      </c>
      <c r="P152" s="762">
        <v>228.5</v>
      </c>
      <c r="Q152" s="762">
        <v>228.5</v>
      </c>
      <c r="R152" s="724" t="s">
        <v>627</v>
      </c>
      <c r="S152" s="722">
        <v>40</v>
      </c>
      <c r="T152" s="762">
        <v>238.5</v>
      </c>
      <c r="U152" s="762">
        <v>238.5</v>
      </c>
      <c r="V152" s="762">
        <v>238.5</v>
      </c>
      <c r="W152" s="721" t="s">
        <v>627</v>
      </c>
      <c r="X152" s="722">
        <v>39</v>
      </c>
      <c r="Y152" s="762">
        <v>238.5</v>
      </c>
      <c r="Z152" s="762">
        <v>238.5</v>
      </c>
      <c r="AA152" s="762">
        <v>238.5</v>
      </c>
      <c r="AB152" s="721" t="s">
        <v>627</v>
      </c>
      <c r="AC152" s="722">
        <v>36</v>
      </c>
      <c r="AD152" s="721" t="str">
        <f>VLOOKUP(B:B,'Conditions and freight surcharg'!A:D,3,FALSE)</f>
        <v>Refer to Terms and Surcharges</v>
      </c>
      <c r="AE152" s="721" t="str">
        <f>VLOOKUP(C:C,'Conditions and freight surcharg'!B:E,3,FALSE)</f>
        <v xml:space="preserve">ENS, Low-Sulphur SC and GRI </v>
      </c>
    </row>
    <row r="153" spans="1:31" s="709" customFormat="1" ht="30" customHeight="1">
      <c r="A153" s="36"/>
      <c r="B153" s="484" t="s">
        <v>487</v>
      </c>
      <c r="C153" s="720" t="s">
        <v>95</v>
      </c>
      <c r="D153" s="720" t="s">
        <v>713</v>
      </c>
      <c r="E153" s="762">
        <v>236.5</v>
      </c>
      <c r="F153" s="762">
        <v>236.5</v>
      </c>
      <c r="G153" s="762">
        <v>236.5</v>
      </c>
      <c r="H153" s="721" t="s">
        <v>627</v>
      </c>
      <c r="I153" s="728">
        <v>43</v>
      </c>
      <c r="J153" s="762">
        <v>236.5</v>
      </c>
      <c r="K153" s="762">
        <v>236.5</v>
      </c>
      <c r="L153" s="762">
        <v>236.5</v>
      </c>
      <c r="M153" s="721" t="s">
        <v>627</v>
      </c>
      <c r="N153" s="728">
        <v>42</v>
      </c>
      <c r="O153" s="762">
        <v>236.5</v>
      </c>
      <c r="P153" s="762">
        <v>236.5</v>
      </c>
      <c r="Q153" s="762">
        <v>236.5</v>
      </c>
      <c r="R153" s="724" t="s">
        <v>627</v>
      </c>
      <c r="S153" s="728">
        <v>40</v>
      </c>
      <c r="T153" s="762">
        <v>246.5</v>
      </c>
      <c r="U153" s="762">
        <v>246.5</v>
      </c>
      <c r="V153" s="762">
        <v>246.5</v>
      </c>
      <c r="W153" s="721" t="s">
        <v>627</v>
      </c>
      <c r="X153" s="728">
        <v>39</v>
      </c>
      <c r="Y153" s="762">
        <v>246.5</v>
      </c>
      <c r="Z153" s="762">
        <v>246.5</v>
      </c>
      <c r="AA153" s="762">
        <v>246.5</v>
      </c>
      <c r="AB153" s="721" t="s">
        <v>627</v>
      </c>
      <c r="AC153" s="722">
        <v>36</v>
      </c>
      <c r="AD153" s="721" t="str">
        <f>VLOOKUP(B:B,'Conditions and freight surcharg'!A:D,3,FALSE)</f>
        <v>Refer to Terms and Surcharges</v>
      </c>
      <c r="AE153" s="721" t="str">
        <f>VLOOKUP(C:C,'Conditions and freight surcharg'!B:E,3,FALSE)</f>
        <v xml:space="preserve">ENS, Low-Sulphur SC and GRI </v>
      </c>
    </row>
    <row r="154" spans="1:31" s="709" customFormat="1" ht="30" customHeight="1">
      <c r="A154" s="36"/>
      <c r="B154" s="486" t="s">
        <v>481</v>
      </c>
      <c r="C154" s="726" t="s">
        <v>95</v>
      </c>
      <c r="D154" s="720" t="s">
        <v>713</v>
      </c>
      <c r="E154" s="762">
        <v>231.5</v>
      </c>
      <c r="F154" s="762">
        <v>231.5</v>
      </c>
      <c r="G154" s="762">
        <v>231.5</v>
      </c>
      <c r="H154" s="721" t="s">
        <v>627</v>
      </c>
      <c r="I154" s="722">
        <v>43</v>
      </c>
      <c r="J154" s="762">
        <v>231.5</v>
      </c>
      <c r="K154" s="762">
        <v>231.5</v>
      </c>
      <c r="L154" s="762">
        <v>231.5</v>
      </c>
      <c r="M154" s="721" t="s">
        <v>627</v>
      </c>
      <c r="N154" s="722">
        <v>42</v>
      </c>
      <c r="O154" s="762">
        <v>231.5</v>
      </c>
      <c r="P154" s="762">
        <v>231.5</v>
      </c>
      <c r="Q154" s="762">
        <v>231.5</v>
      </c>
      <c r="R154" s="725" t="s">
        <v>627</v>
      </c>
      <c r="S154" s="722">
        <v>40</v>
      </c>
      <c r="T154" s="762">
        <v>241.5</v>
      </c>
      <c r="U154" s="762">
        <v>241.5</v>
      </c>
      <c r="V154" s="762">
        <v>241.5</v>
      </c>
      <c r="W154" s="721" t="s">
        <v>627</v>
      </c>
      <c r="X154" s="722">
        <v>39</v>
      </c>
      <c r="Y154" s="762">
        <v>241.5</v>
      </c>
      <c r="Z154" s="762">
        <v>241.5</v>
      </c>
      <c r="AA154" s="762">
        <v>241.5</v>
      </c>
      <c r="AB154" s="721" t="s">
        <v>627</v>
      </c>
      <c r="AC154" s="722">
        <v>36</v>
      </c>
      <c r="AD154" s="721" t="s">
        <v>927</v>
      </c>
      <c r="AE154" s="721" t="str">
        <f>VLOOKUP(C:C,'Conditions and freight surcharg'!B:E,3,FALSE)</f>
        <v xml:space="preserve">ENS, Low-Sulphur SC and GRI </v>
      </c>
    </row>
    <row r="155" spans="1:31" s="709" customFormat="1" ht="30" customHeight="1">
      <c r="A155" s="36"/>
      <c r="B155" s="484" t="s">
        <v>31</v>
      </c>
      <c r="C155" s="720" t="s">
        <v>95</v>
      </c>
      <c r="D155" s="720" t="s">
        <v>713</v>
      </c>
      <c r="E155" s="762">
        <v>218.5</v>
      </c>
      <c r="F155" s="762">
        <v>218.5</v>
      </c>
      <c r="G155" s="762">
        <v>218.5</v>
      </c>
      <c r="H155" s="721" t="s">
        <v>627</v>
      </c>
      <c r="I155" s="722">
        <v>43</v>
      </c>
      <c r="J155" s="762">
        <v>218.5</v>
      </c>
      <c r="K155" s="762">
        <v>218.5</v>
      </c>
      <c r="L155" s="762">
        <v>218.5</v>
      </c>
      <c r="M155" s="721" t="s">
        <v>627</v>
      </c>
      <c r="N155" s="722">
        <v>42</v>
      </c>
      <c r="O155" s="762">
        <v>218.5</v>
      </c>
      <c r="P155" s="762">
        <v>218.5</v>
      </c>
      <c r="Q155" s="762">
        <v>218.5</v>
      </c>
      <c r="R155" s="721" t="s">
        <v>627</v>
      </c>
      <c r="S155" s="722">
        <v>40</v>
      </c>
      <c r="T155" s="731">
        <v>228.5</v>
      </c>
      <c r="U155" s="731">
        <v>228.5</v>
      </c>
      <c r="V155" s="731">
        <v>228.5</v>
      </c>
      <c r="W155" s="721" t="s">
        <v>627</v>
      </c>
      <c r="X155" s="722">
        <v>39</v>
      </c>
      <c r="Y155" s="731">
        <v>228.5</v>
      </c>
      <c r="Z155" s="731">
        <v>228.5</v>
      </c>
      <c r="AA155" s="731">
        <v>228.5</v>
      </c>
      <c r="AB155" s="721" t="s">
        <v>627</v>
      </c>
      <c r="AC155" s="722">
        <v>36</v>
      </c>
      <c r="AD155" s="721" t="str">
        <f>VLOOKUP(B:B,'Conditions and freight surcharg'!A:D,3,FALSE)</f>
        <v>Refer to Terms and Surcharges</v>
      </c>
      <c r="AE155" s="721" t="str">
        <f>VLOOKUP(C:C,'Conditions and freight surcharg'!B:E,3,FALSE)</f>
        <v xml:space="preserve">ENS, Low-Sulphur SC and GRI </v>
      </c>
    </row>
    <row r="156" spans="1:31" s="709" customFormat="1" ht="30" customHeight="1">
      <c r="A156" s="36"/>
      <c r="B156" s="484" t="s">
        <v>34</v>
      </c>
      <c r="C156" s="720" t="s">
        <v>95</v>
      </c>
      <c r="D156" s="720" t="s">
        <v>713</v>
      </c>
      <c r="E156" s="762">
        <v>229.5</v>
      </c>
      <c r="F156" s="762">
        <v>229.5</v>
      </c>
      <c r="G156" s="762">
        <v>229.5</v>
      </c>
      <c r="H156" s="721" t="s">
        <v>627</v>
      </c>
      <c r="I156" s="722">
        <v>43</v>
      </c>
      <c r="J156" s="762">
        <v>229.5</v>
      </c>
      <c r="K156" s="762">
        <v>229.5</v>
      </c>
      <c r="L156" s="762">
        <v>229.5</v>
      </c>
      <c r="M156" s="721" t="s">
        <v>627</v>
      </c>
      <c r="N156" s="722">
        <v>42</v>
      </c>
      <c r="O156" s="762">
        <v>229.5</v>
      </c>
      <c r="P156" s="762">
        <v>229.5</v>
      </c>
      <c r="Q156" s="762">
        <v>229.5</v>
      </c>
      <c r="R156" s="721" t="s">
        <v>627</v>
      </c>
      <c r="S156" s="722">
        <v>40</v>
      </c>
      <c r="T156" s="762">
        <v>239.5</v>
      </c>
      <c r="U156" s="762">
        <v>239.5</v>
      </c>
      <c r="V156" s="762">
        <v>239.5</v>
      </c>
      <c r="W156" s="721" t="s">
        <v>627</v>
      </c>
      <c r="X156" s="722">
        <v>39</v>
      </c>
      <c r="Y156" s="762">
        <v>239.5</v>
      </c>
      <c r="Z156" s="762">
        <v>239.5</v>
      </c>
      <c r="AA156" s="762">
        <v>239.5</v>
      </c>
      <c r="AB156" s="721" t="s">
        <v>627</v>
      </c>
      <c r="AC156" s="722">
        <v>36</v>
      </c>
      <c r="AD156" s="721" t="str">
        <f>VLOOKUP(B:B,'Conditions and freight surcharg'!A:D,3,FALSE)</f>
        <v>Refer to Terms and Surcharges</v>
      </c>
      <c r="AE156" s="721" t="str">
        <f>VLOOKUP(C:C,'Conditions and freight surcharg'!B:E,3,FALSE)</f>
        <v xml:space="preserve">ENS, Low-Sulphur SC and GRI </v>
      </c>
    </row>
    <row r="157" spans="1:31" s="709" customFormat="1" ht="30" customHeight="1">
      <c r="A157" s="36"/>
      <c r="B157" s="486" t="s">
        <v>40</v>
      </c>
      <c r="C157" s="726" t="s">
        <v>95</v>
      </c>
      <c r="D157" s="720" t="s">
        <v>713</v>
      </c>
      <c r="E157" s="762">
        <v>231.5</v>
      </c>
      <c r="F157" s="762">
        <v>231.5</v>
      </c>
      <c r="G157" s="762">
        <v>231.5</v>
      </c>
      <c r="H157" s="721" t="s">
        <v>627</v>
      </c>
      <c r="I157" s="722">
        <v>43</v>
      </c>
      <c r="J157" s="762">
        <v>231.5</v>
      </c>
      <c r="K157" s="762">
        <v>231.5</v>
      </c>
      <c r="L157" s="762">
        <v>231.5</v>
      </c>
      <c r="M157" s="721" t="s">
        <v>627</v>
      </c>
      <c r="N157" s="722">
        <v>42</v>
      </c>
      <c r="O157" s="762">
        <v>231.5</v>
      </c>
      <c r="P157" s="762">
        <v>231.5</v>
      </c>
      <c r="Q157" s="762">
        <v>231.5</v>
      </c>
      <c r="R157" s="721" t="s">
        <v>627</v>
      </c>
      <c r="S157" s="722">
        <v>40</v>
      </c>
      <c r="T157" s="762">
        <v>241.5</v>
      </c>
      <c r="U157" s="762">
        <v>241.5</v>
      </c>
      <c r="V157" s="762">
        <v>241.5</v>
      </c>
      <c r="W157" s="721" t="s">
        <v>627</v>
      </c>
      <c r="X157" s="722">
        <v>39</v>
      </c>
      <c r="Y157" s="762">
        <v>241.5</v>
      </c>
      <c r="Z157" s="762">
        <v>241.5</v>
      </c>
      <c r="AA157" s="762">
        <v>241.5</v>
      </c>
      <c r="AB157" s="721" t="s">
        <v>627</v>
      </c>
      <c r="AC157" s="722">
        <v>36</v>
      </c>
      <c r="AD157" s="721" t="str">
        <f>VLOOKUP(B:B,'Conditions and freight surcharg'!A:D,3,FALSE)</f>
        <v>Refer to Terms and Surcharges</v>
      </c>
      <c r="AE157" s="721" t="str">
        <f>VLOOKUP(C:C,'Conditions and freight surcharg'!B:E,3,FALSE)</f>
        <v xml:space="preserve">ENS, Low-Sulphur SC and GRI </v>
      </c>
    </row>
    <row r="158" spans="1:31" s="709" customFormat="1" ht="30" customHeight="1">
      <c r="A158" s="36"/>
      <c r="B158" s="484" t="s">
        <v>488</v>
      </c>
      <c r="C158" s="726" t="s">
        <v>95</v>
      </c>
      <c r="D158" s="720" t="s">
        <v>713</v>
      </c>
      <c r="E158" s="762">
        <v>223.5</v>
      </c>
      <c r="F158" s="762">
        <v>223.5</v>
      </c>
      <c r="G158" s="762">
        <v>223.5</v>
      </c>
      <c r="H158" s="721" t="s">
        <v>627</v>
      </c>
      <c r="I158" s="722">
        <v>43</v>
      </c>
      <c r="J158" s="762">
        <v>223.5</v>
      </c>
      <c r="K158" s="762">
        <v>223.5</v>
      </c>
      <c r="L158" s="762">
        <v>223.5</v>
      </c>
      <c r="M158" s="721" t="s">
        <v>627</v>
      </c>
      <c r="N158" s="722">
        <v>42</v>
      </c>
      <c r="O158" s="762">
        <v>223.5</v>
      </c>
      <c r="P158" s="762">
        <v>223.5</v>
      </c>
      <c r="Q158" s="762">
        <v>223.5</v>
      </c>
      <c r="R158" s="721" t="s">
        <v>627</v>
      </c>
      <c r="S158" s="722">
        <v>40</v>
      </c>
      <c r="T158" s="762">
        <v>233.5</v>
      </c>
      <c r="U158" s="762">
        <v>233.5</v>
      </c>
      <c r="V158" s="762">
        <v>233.5</v>
      </c>
      <c r="W158" s="721" t="s">
        <v>627</v>
      </c>
      <c r="X158" s="722">
        <v>39</v>
      </c>
      <c r="Y158" s="762">
        <v>233.5</v>
      </c>
      <c r="Z158" s="762">
        <v>233.5</v>
      </c>
      <c r="AA158" s="762">
        <v>233.5</v>
      </c>
      <c r="AB158" s="721" t="s">
        <v>627</v>
      </c>
      <c r="AC158" s="722">
        <v>36</v>
      </c>
      <c r="AD158" s="721" t="s">
        <v>927</v>
      </c>
      <c r="AE158" s="721" t="str">
        <f>VLOOKUP(C:C,'Conditions and freight surcharg'!B:E,3,FALSE)</f>
        <v xml:space="preserve">ENS, Low-Sulphur SC and GRI </v>
      </c>
    </row>
    <row r="159" spans="1:31" s="709" customFormat="1" ht="30" customHeight="1">
      <c r="A159" s="36"/>
      <c r="B159" s="486" t="s">
        <v>46</v>
      </c>
      <c r="C159" s="720" t="s">
        <v>95</v>
      </c>
      <c r="D159" s="720" t="s">
        <v>713</v>
      </c>
      <c r="E159" s="762">
        <v>228.5</v>
      </c>
      <c r="F159" s="762">
        <v>228.5</v>
      </c>
      <c r="G159" s="762">
        <v>228.5</v>
      </c>
      <c r="H159" s="721" t="s">
        <v>627</v>
      </c>
      <c r="I159" s="722">
        <v>43</v>
      </c>
      <c r="J159" s="762">
        <v>228.5</v>
      </c>
      <c r="K159" s="762">
        <v>228.5</v>
      </c>
      <c r="L159" s="762">
        <v>228.5</v>
      </c>
      <c r="M159" s="721" t="s">
        <v>627</v>
      </c>
      <c r="N159" s="722">
        <v>42</v>
      </c>
      <c r="O159" s="762">
        <v>228.5</v>
      </c>
      <c r="P159" s="762">
        <v>228.5</v>
      </c>
      <c r="Q159" s="762">
        <v>228.5</v>
      </c>
      <c r="R159" s="724" t="s">
        <v>627</v>
      </c>
      <c r="S159" s="722">
        <v>40</v>
      </c>
      <c r="T159" s="762">
        <v>238.5</v>
      </c>
      <c r="U159" s="762">
        <v>238.5</v>
      </c>
      <c r="V159" s="762">
        <v>238.5</v>
      </c>
      <c r="W159" s="744" t="s">
        <v>627</v>
      </c>
      <c r="X159" s="722">
        <v>39</v>
      </c>
      <c r="Y159" s="762">
        <v>238.5</v>
      </c>
      <c r="Z159" s="762">
        <v>238.5</v>
      </c>
      <c r="AA159" s="762">
        <v>238.5</v>
      </c>
      <c r="AB159" s="721" t="s">
        <v>627</v>
      </c>
      <c r="AC159" s="722">
        <v>36</v>
      </c>
      <c r="AD159" s="721" t="str">
        <f>VLOOKUP(B:B,'Conditions and freight surcharg'!A:D,3,FALSE)</f>
        <v>Refer to Terms and Surcharges</v>
      </c>
      <c r="AE159" s="721" t="str">
        <f>VLOOKUP(C:C,'Conditions and freight surcharg'!B:E,3,FALSE)</f>
        <v xml:space="preserve">ENS, Low-Sulphur SC and GRI </v>
      </c>
    </row>
    <row r="160" spans="1:31" s="709" customFormat="1" ht="30" customHeight="1">
      <c r="A160" s="36"/>
      <c r="B160" s="484" t="s">
        <v>47</v>
      </c>
      <c r="C160" s="720" t="s">
        <v>95</v>
      </c>
      <c r="D160" s="720" t="s">
        <v>713</v>
      </c>
      <c r="E160" s="762">
        <v>229.5</v>
      </c>
      <c r="F160" s="762">
        <v>229.5</v>
      </c>
      <c r="G160" s="762">
        <v>229.5</v>
      </c>
      <c r="H160" s="721" t="s">
        <v>627</v>
      </c>
      <c r="I160" s="722">
        <v>43</v>
      </c>
      <c r="J160" s="762">
        <v>229.5</v>
      </c>
      <c r="K160" s="762">
        <v>229.5</v>
      </c>
      <c r="L160" s="762">
        <v>229.5</v>
      </c>
      <c r="M160" s="721" t="s">
        <v>627</v>
      </c>
      <c r="N160" s="722">
        <v>42</v>
      </c>
      <c r="O160" s="762">
        <v>229.5</v>
      </c>
      <c r="P160" s="762">
        <v>229.5</v>
      </c>
      <c r="Q160" s="762">
        <v>229.5</v>
      </c>
      <c r="R160" s="721" t="s">
        <v>627</v>
      </c>
      <c r="S160" s="722">
        <v>40</v>
      </c>
      <c r="T160" s="762">
        <v>239.5</v>
      </c>
      <c r="U160" s="762">
        <v>239.5</v>
      </c>
      <c r="V160" s="762">
        <v>239.5</v>
      </c>
      <c r="W160" s="721" t="s">
        <v>627</v>
      </c>
      <c r="X160" s="722">
        <v>39</v>
      </c>
      <c r="Y160" s="762">
        <v>239.5</v>
      </c>
      <c r="Z160" s="762">
        <v>239.5</v>
      </c>
      <c r="AA160" s="762">
        <v>239.5</v>
      </c>
      <c r="AB160" s="721" t="s">
        <v>627</v>
      </c>
      <c r="AC160" s="722">
        <v>36</v>
      </c>
      <c r="AD160" s="721" t="str">
        <f>VLOOKUP(B:B,'Conditions and freight surcharg'!A:D,3,FALSE)</f>
        <v>Refer to Terms and Surcharges</v>
      </c>
      <c r="AE160" s="721" t="str">
        <f>VLOOKUP(C:C,'Conditions and freight surcharg'!B:E,3,FALSE)</f>
        <v xml:space="preserve">ENS, Low-Sulphur SC and GRI </v>
      </c>
    </row>
    <row r="161" spans="1:31" s="709" customFormat="1" ht="30" customHeight="1">
      <c r="A161" s="36"/>
      <c r="B161" s="486" t="s">
        <v>308</v>
      </c>
      <c r="C161" s="726" t="s">
        <v>309</v>
      </c>
      <c r="D161" s="720" t="s">
        <v>713</v>
      </c>
      <c r="E161" s="762">
        <v>437.5</v>
      </c>
      <c r="F161" s="762">
        <v>437.5</v>
      </c>
      <c r="G161" s="762">
        <v>437.5</v>
      </c>
      <c r="H161" s="721" t="s">
        <v>628</v>
      </c>
      <c r="I161" s="722">
        <v>68</v>
      </c>
      <c r="J161" s="762">
        <v>437.5</v>
      </c>
      <c r="K161" s="762">
        <v>437.5</v>
      </c>
      <c r="L161" s="762">
        <v>437.5</v>
      </c>
      <c r="M161" s="721" t="s">
        <v>628</v>
      </c>
      <c r="N161" s="722">
        <v>67</v>
      </c>
      <c r="O161" s="762">
        <v>437.5</v>
      </c>
      <c r="P161" s="762">
        <v>437.5</v>
      </c>
      <c r="Q161" s="762">
        <v>437.5</v>
      </c>
      <c r="R161" s="724" t="s">
        <v>628</v>
      </c>
      <c r="S161" s="722">
        <v>65</v>
      </c>
      <c r="T161" s="762">
        <v>591.5</v>
      </c>
      <c r="U161" s="762">
        <v>591.5</v>
      </c>
      <c r="V161" s="762">
        <v>591.5</v>
      </c>
      <c r="W161" s="721" t="s">
        <v>627</v>
      </c>
      <c r="X161" s="722">
        <v>65</v>
      </c>
      <c r="Y161" s="762">
        <v>601.5</v>
      </c>
      <c r="Z161" s="762">
        <v>601.5</v>
      </c>
      <c r="AA161" s="762">
        <v>601.5</v>
      </c>
      <c r="AB161" s="721" t="s">
        <v>627</v>
      </c>
      <c r="AC161" s="722">
        <v>62</v>
      </c>
      <c r="AD161" s="721" t="s">
        <v>927</v>
      </c>
      <c r="AE161" s="721" t="str">
        <f>VLOOKUP(C:C,'Conditions and freight surcharg'!B:E,3,FALSE)</f>
        <v>AMS, Low-Sulphur SC and GRI</v>
      </c>
    </row>
    <row r="162" spans="1:31" s="709" customFormat="1" ht="30" customHeight="1">
      <c r="A162" s="36"/>
      <c r="B162" s="486" t="s">
        <v>643</v>
      </c>
      <c r="C162" s="726" t="s">
        <v>99</v>
      </c>
      <c r="D162" s="720" t="s">
        <v>713</v>
      </c>
      <c r="E162" s="762">
        <v>212.5</v>
      </c>
      <c r="F162" s="762">
        <v>212.5</v>
      </c>
      <c r="G162" s="762">
        <v>212.5</v>
      </c>
      <c r="H162" s="721" t="s">
        <v>628</v>
      </c>
      <c r="I162" s="722">
        <v>29</v>
      </c>
      <c r="J162" s="762">
        <v>212.5</v>
      </c>
      <c r="K162" s="762">
        <v>212.5</v>
      </c>
      <c r="L162" s="762">
        <v>212.5</v>
      </c>
      <c r="M162" s="721" t="s">
        <v>628</v>
      </c>
      <c r="N162" s="722">
        <v>28</v>
      </c>
      <c r="O162" s="762">
        <v>212.5</v>
      </c>
      <c r="P162" s="762">
        <v>212.5</v>
      </c>
      <c r="Q162" s="762">
        <v>212.5</v>
      </c>
      <c r="R162" s="724" t="s">
        <v>628</v>
      </c>
      <c r="S162" s="722">
        <v>26</v>
      </c>
      <c r="T162" s="762">
        <v>281.5</v>
      </c>
      <c r="U162" s="762">
        <v>281.5</v>
      </c>
      <c r="V162" s="762">
        <v>281.5</v>
      </c>
      <c r="W162" s="721" t="s">
        <v>627</v>
      </c>
      <c r="X162" s="722">
        <v>34</v>
      </c>
      <c r="Y162" s="762">
        <v>291.5</v>
      </c>
      <c r="Z162" s="762">
        <v>291.5</v>
      </c>
      <c r="AA162" s="762">
        <v>291.5</v>
      </c>
      <c r="AB162" s="721" t="s">
        <v>627</v>
      </c>
      <c r="AC162" s="722">
        <v>31</v>
      </c>
      <c r="AD162" s="721" t="s">
        <v>927</v>
      </c>
      <c r="AE162" s="721" t="str">
        <f>VLOOKUP(C:C,'Conditions and freight surcharg'!B:E,3,FALSE)</f>
        <v>AMS, Low-Sulphur SC and GRI</v>
      </c>
    </row>
    <row r="163" spans="1:31" s="709" customFormat="1" ht="30" customHeight="1">
      <c r="A163" s="36"/>
      <c r="B163" s="484" t="s">
        <v>98</v>
      </c>
      <c r="C163" s="720" t="s">
        <v>99</v>
      </c>
      <c r="D163" s="720" t="s">
        <v>713</v>
      </c>
      <c r="E163" s="762">
        <v>102.5</v>
      </c>
      <c r="F163" s="762">
        <v>102.5</v>
      </c>
      <c r="G163" s="762">
        <v>102.5</v>
      </c>
      <c r="H163" s="721" t="s">
        <v>628</v>
      </c>
      <c r="I163" s="722">
        <v>27</v>
      </c>
      <c r="J163" s="762">
        <v>102.5</v>
      </c>
      <c r="K163" s="762">
        <v>102.5</v>
      </c>
      <c r="L163" s="762">
        <v>102.5</v>
      </c>
      <c r="M163" s="721" t="s">
        <v>628</v>
      </c>
      <c r="N163" s="722">
        <v>26</v>
      </c>
      <c r="O163" s="762">
        <v>102.5</v>
      </c>
      <c r="P163" s="762">
        <v>102.5</v>
      </c>
      <c r="Q163" s="762">
        <v>102.5</v>
      </c>
      <c r="R163" s="721" t="s">
        <v>628</v>
      </c>
      <c r="S163" s="722">
        <v>24</v>
      </c>
      <c r="T163" s="762">
        <v>159.5</v>
      </c>
      <c r="U163" s="762">
        <v>159.5</v>
      </c>
      <c r="V163" s="762">
        <v>159.5</v>
      </c>
      <c r="W163" s="721" t="s">
        <v>627</v>
      </c>
      <c r="X163" s="722">
        <v>32</v>
      </c>
      <c r="Y163" s="762">
        <v>169.5</v>
      </c>
      <c r="Z163" s="762">
        <v>169.5</v>
      </c>
      <c r="AA163" s="762">
        <v>169.5</v>
      </c>
      <c r="AB163" s="721" t="s">
        <v>627</v>
      </c>
      <c r="AC163" s="722">
        <v>29</v>
      </c>
      <c r="AD163" s="721" t="s">
        <v>927</v>
      </c>
      <c r="AE163" s="721" t="str">
        <f>VLOOKUP(C:C,'Conditions and freight surcharg'!B:E,3,FALSE)</f>
        <v>AMS, Low-Sulphur SC and GRI</v>
      </c>
    </row>
    <row r="164" spans="1:31" s="709" customFormat="1" ht="30" customHeight="1">
      <c r="A164" s="36"/>
      <c r="B164" s="486" t="s">
        <v>637</v>
      </c>
      <c r="C164" s="726" t="s">
        <v>99</v>
      </c>
      <c r="D164" s="720" t="s">
        <v>713</v>
      </c>
      <c r="E164" s="762">
        <v>102.5</v>
      </c>
      <c r="F164" s="762">
        <v>102.5</v>
      </c>
      <c r="G164" s="762">
        <v>102.5</v>
      </c>
      <c r="H164" s="721" t="s">
        <v>628</v>
      </c>
      <c r="I164" s="722">
        <v>26</v>
      </c>
      <c r="J164" s="762">
        <v>102.5</v>
      </c>
      <c r="K164" s="762">
        <v>102.5</v>
      </c>
      <c r="L164" s="762">
        <v>102.5</v>
      </c>
      <c r="M164" s="721" t="s">
        <v>628</v>
      </c>
      <c r="N164" s="722">
        <v>25</v>
      </c>
      <c r="O164" s="762">
        <v>102.5</v>
      </c>
      <c r="P164" s="762">
        <v>102.5</v>
      </c>
      <c r="Q164" s="762">
        <v>102.5</v>
      </c>
      <c r="R164" s="721" t="s">
        <v>628</v>
      </c>
      <c r="S164" s="722">
        <v>23</v>
      </c>
      <c r="T164" s="762">
        <v>171.5</v>
      </c>
      <c r="U164" s="762">
        <v>171.5</v>
      </c>
      <c r="V164" s="762">
        <v>171.5</v>
      </c>
      <c r="W164" s="721" t="s">
        <v>627</v>
      </c>
      <c r="X164" s="722">
        <v>31</v>
      </c>
      <c r="Y164" s="762">
        <v>181.5</v>
      </c>
      <c r="Z164" s="762">
        <v>181.5</v>
      </c>
      <c r="AA164" s="762">
        <v>181.5</v>
      </c>
      <c r="AB164" s="721" t="s">
        <v>627</v>
      </c>
      <c r="AC164" s="722">
        <v>28</v>
      </c>
      <c r="AD164" s="721" t="s">
        <v>927</v>
      </c>
      <c r="AE164" s="721" t="str">
        <f>VLOOKUP(C:C,'Conditions and freight surcharg'!B:E,3,FALSE)</f>
        <v>AMS, Low-Sulphur SC and GRI</v>
      </c>
    </row>
    <row r="165" spans="1:31" s="709" customFormat="1" ht="30" customHeight="1">
      <c r="A165" s="36"/>
      <c r="B165" s="484" t="s">
        <v>254</v>
      </c>
      <c r="C165" s="720" t="s">
        <v>99</v>
      </c>
      <c r="D165" s="720" t="s">
        <v>713</v>
      </c>
      <c r="E165" s="762">
        <v>82.5</v>
      </c>
      <c r="F165" s="762">
        <v>82.5</v>
      </c>
      <c r="G165" s="762">
        <v>82.5</v>
      </c>
      <c r="H165" s="721" t="s">
        <v>628</v>
      </c>
      <c r="I165" s="722">
        <v>26</v>
      </c>
      <c r="J165" s="762">
        <v>82.5</v>
      </c>
      <c r="K165" s="762">
        <v>82.5</v>
      </c>
      <c r="L165" s="762">
        <v>82.5</v>
      </c>
      <c r="M165" s="721" t="s">
        <v>628</v>
      </c>
      <c r="N165" s="722">
        <v>25</v>
      </c>
      <c r="O165" s="762">
        <v>82.5</v>
      </c>
      <c r="P165" s="762">
        <v>82.5</v>
      </c>
      <c r="Q165" s="762">
        <v>82.5</v>
      </c>
      <c r="R165" s="724" t="s">
        <v>628</v>
      </c>
      <c r="S165" s="722">
        <v>23</v>
      </c>
      <c r="T165" s="762">
        <v>156.5</v>
      </c>
      <c r="U165" s="762">
        <v>156.5</v>
      </c>
      <c r="V165" s="762">
        <v>156.5</v>
      </c>
      <c r="W165" s="721" t="s">
        <v>627</v>
      </c>
      <c r="X165" s="722">
        <v>31</v>
      </c>
      <c r="Y165" s="762">
        <v>166.5</v>
      </c>
      <c r="Z165" s="762">
        <v>166.5</v>
      </c>
      <c r="AA165" s="762">
        <v>166.5</v>
      </c>
      <c r="AB165" s="721" t="s">
        <v>627</v>
      </c>
      <c r="AC165" s="722">
        <v>28</v>
      </c>
      <c r="AD165" s="721" t="s">
        <v>927</v>
      </c>
      <c r="AE165" s="721" t="str">
        <f>VLOOKUP(C:C,'Conditions and freight surcharg'!B:E,3,FALSE)</f>
        <v>AMS, Low-Sulphur SC and GRI</v>
      </c>
    </row>
    <row r="166" spans="1:31" s="709" customFormat="1" ht="30" customHeight="1">
      <c r="A166" s="36"/>
      <c r="B166" s="484" t="s">
        <v>275</v>
      </c>
      <c r="C166" s="720" t="s">
        <v>99</v>
      </c>
      <c r="D166" s="720" t="s">
        <v>713</v>
      </c>
      <c r="E166" s="762">
        <v>77.5</v>
      </c>
      <c r="F166" s="762">
        <v>77.5</v>
      </c>
      <c r="G166" s="762">
        <v>77.5</v>
      </c>
      <c r="H166" s="721" t="s">
        <v>628</v>
      </c>
      <c r="I166" s="722">
        <v>25</v>
      </c>
      <c r="J166" s="762">
        <v>77.5</v>
      </c>
      <c r="K166" s="762">
        <v>77.5</v>
      </c>
      <c r="L166" s="762">
        <v>77.5</v>
      </c>
      <c r="M166" s="721" t="s">
        <v>628</v>
      </c>
      <c r="N166" s="722">
        <v>24</v>
      </c>
      <c r="O166" s="762">
        <v>77.5</v>
      </c>
      <c r="P166" s="762">
        <v>77.5</v>
      </c>
      <c r="Q166" s="762">
        <v>77.5</v>
      </c>
      <c r="R166" s="724" t="s">
        <v>628</v>
      </c>
      <c r="S166" s="722">
        <v>22</v>
      </c>
      <c r="T166" s="762">
        <v>146.5</v>
      </c>
      <c r="U166" s="762">
        <v>146.5</v>
      </c>
      <c r="V166" s="762">
        <v>146.5</v>
      </c>
      <c r="W166" s="721" t="s">
        <v>627</v>
      </c>
      <c r="X166" s="722">
        <v>30</v>
      </c>
      <c r="Y166" s="762">
        <v>156.5</v>
      </c>
      <c r="Z166" s="762">
        <v>156.5</v>
      </c>
      <c r="AA166" s="762">
        <v>156.5</v>
      </c>
      <c r="AB166" s="721" t="s">
        <v>627</v>
      </c>
      <c r="AC166" s="722">
        <v>27</v>
      </c>
      <c r="AD166" s="721" t="str">
        <f>VLOOKUP(B:B,'Conditions and freight surcharg'!A:D,3,FALSE)</f>
        <v>Refer to Terms and Surcharges</v>
      </c>
      <c r="AE166" s="721" t="str">
        <f>VLOOKUP(C:C,'Conditions and freight surcharg'!B:E,3,FALSE)</f>
        <v>AMS, Low-Sulphur SC and GRI</v>
      </c>
    </row>
    <row r="167" spans="1:31" s="709" customFormat="1" ht="30" customHeight="1">
      <c r="A167" s="36"/>
      <c r="B167" s="484" t="s">
        <v>288</v>
      </c>
      <c r="C167" s="720" t="s">
        <v>99</v>
      </c>
      <c r="D167" s="720" t="s">
        <v>713</v>
      </c>
      <c r="E167" s="762">
        <v>82.5</v>
      </c>
      <c r="F167" s="762">
        <v>82.5</v>
      </c>
      <c r="G167" s="762">
        <v>82.5</v>
      </c>
      <c r="H167" s="721" t="s">
        <v>628</v>
      </c>
      <c r="I167" s="722">
        <v>24</v>
      </c>
      <c r="J167" s="762">
        <v>82.5</v>
      </c>
      <c r="K167" s="762">
        <v>82.5</v>
      </c>
      <c r="L167" s="762">
        <v>82.5</v>
      </c>
      <c r="M167" s="721" t="s">
        <v>628</v>
      </c>
      <c r="N167" s="722">
        <v>23</v>
      </c>
      <c r="O167" s="762">
        <v>82.5</v>
      </c>
      <c r="P167" s="762">
        <v>82.5</v>
      </c>
      <c r="Q167" s="762">
        <v>82.5</v>
      </c>
      <c r="R167" s="724" t="s">
        <v>628</v>
      </c>
      <c r="S167" s="722">
        <v>21</v>
      </c>
      <c r="T167" s="762">
        <v>146.5</v>
      </c>
      <c r="U167" s="762">
        <v>146.5</v>
      </c>
      <c r="V167" s="762">
        <v>146.5</v>
      </c>
      <c r="W167" s="721" t="s">
        <v>627</v>
      </c>
      <c r="X167" s="722">
        <v>29</v>
      </c>
      <c r="Y167" s="762">
        <v>156.5</v>
      </c>
      <c r="Z167" s="762">
        <v>156.5</v>
      </c>
      <c r="AA167" s="762">
        <v>156.5</v>
      </c>
      <c r="AB167" s="721" t="s">
        <v>627</v>
      </c>
      <c r="AC167" s="722">
        <v>26</v>
      </c>
      <c r="AD167" s="721" t="s">
        <v>927</v>
      </c>
      <c r="AE167" s="721" t="str">
        <f>VLOOKUP(C:C,'Conditions and freight surcharg'!B:E,3,FALSE)</f>
        <v>AMS, Low-Sulphur SC and GRI</v>
      </c>
    </row>
    <row r="168" spans="1:31" s="709" customFormat="1" ht="30" customHeight="1">
      <c r="A168" s="36"/>
      <c r="B168" s="484" t="s">
        <v>638</v>
      </c>
      <c r="C168" s="720" t="s">
        <v>99</v>
      </c>
      <c r="D168" s="720" t="s">
        <v>713</v>
      </c>
      <c r="E168" s="762">
        <v>87.5</v>
      </c>
      <c r="F168" s="762">
        <v>87.5</v>
      </c>
      <c r="G168" s="762">
        <v>87.5</v>
      </c>
      <c r="H168" s="721" t="s">
        <v>628</v>
      </c>
      <c r="I168" s="722">
        <v>26</v>
      </c>
      <c r="J168" s="762">
        <v>87.5</v>
      </c>
      <c r="K168" s="762">
        <v>87.5</v>
      </c>
      <c r="L168" s="762">
        <v>87.5</v>
      </c>
      <c r="M168" s="721" t="s">
        <v>628</v>
      </c>
      <c r="N168" s="722">
        <v>25</v>
      </c>
      <c r="O168" s="762">
        <v>87.5</v>
      </c>
      <c r="P168" s="762">
        <v>87.5</v>
      </c>
      <c r="Q168" s="762">
        <v>87.5</v>
      </c>
      <c r="R168" s="721" t="s">
        <v>628</v>
      </c>
      <c r="S168" s="722">
        <v>23</v>
      </c>
      <c r="T168" s="762">
        <v>156.5</v>
      </c>
      <c r="U168" s="762">
        <v>156.5</v>
      </c>
      <c r="V168" s="762">
        <v>156.5</v>
      </c>
      <c r="W168" s="721" t="s">
        <v>627</v>
      </c>
      <c r="X168" s="722">
        <v>31</v>
      </c>
      <c r="Y168" s="762">
        <v>166.5</v>
      </c>
      <c r="Z168" s="762">
        <v>166.5</v>
      </c>
      <c r="AA168" s="762">
        <v>166.5</v>
      </c>
      <c r="AB168" s="721" t="s">
        <v>627</v>
      </c>
      <c r="AC168" s="722">
        <v>28</v>
      </c>
      <c r="AD168" s="721" t="s">
        <v>927</v>
      </c>
      <c r="AE168" s="721" t="str">
        <f>VLOOKUP(C:C,'Conditions and freight surcharg'!B:E,3,FALSE)</f>
        <v>AMS, Low-Sulphur SC and GRI</v>
      </c>
    </row>
    <row r="169" spans="1:31" s="709" customFormat="1" ht="30" customHeight="1">
      <c r="A169" s="36"/>
      <c r="B169" s="734" t="s">
        <v>300</v>
      </c>
      <c r="C169" s="735" t="s">
        <v>99</v>
      </c>
      <c r="D169" s="720" t="s">
        <v>713</v>
      </c>
      <c r="E169" s="762">
        <v>82.5</v>
      </c>
      <c r="F169" s="762">
        <v>82.5</v>
      </c>
      <c r="G169" s="762">
        <v>82.5</v>
      </c>
      <c r="H169" s="721" t="s">
        <v>628</v>
      </c>
      <c r="I169" s="722">
        <v>24</v>
      </c>
      <c r="J169" s="762">
        <v>82.5</v>
      </c>
      <c r="K169" s="762">
        <v>82.5</v>
      </c>
      <c r="L169" s="762">
        <v>82.5</v>
      </c>
      <c r="M169" s="721" t="s">
        <v>628</v>
      </c>
      <c r="N169" s="722">
        <v>23</v>
      </c>
      <c r="O169" s="762">
        <v>82.5</v>
      </c>
      <c r="P169" s="762">
        <v>82.5</v>
      </c>
      <c r="Q169" s="762">
        <v>82.5</v>
      </c>
      <c r="R169" s="721" t="s">
        <v>628</v>
      </c>
      <c r="S169" s="722">
        <v>21</v>
      </c>
      <c r="T169" s="762">
        <v>156.5</v>
      </c>
      <c r="U169" s="762">
        <v>156.5</v>
      </c>
      <c r="V169" s="762">
        <v>156.5</v>
      </c>
      <c r="W169" s="721" t="s">
        <v>627</v>
      </c>
      <c r="X169" s="722">
        <v>29</v>
      </c>
      <c r="Y169" s="762">
        <v>166.5</v>
      </c>
      <c r="Z169" s="762">
        <v>166.5</v>
      </c>
      <c r="AA169" s="762">
        <v>166.5</v>
      </c>
      <c r="AB169" s="721" t="s">
        <v>627</v>
      </c>
      <c r="AC169" s="722">
        <v>26</v>
      </c>
      <c r="AD169" s="721" t="str">
        <f>VLOOKUP(B:B,'Conditions and freight surcharg'!A:D,3,FALSE)</f>
        <v>Refer to Terms and Surcharges</v>
      </c>
      <c r="AE169" s="721" t="str">
        <f>VLOOKUP(C:C,'Conditions and freight surcharg'!B:E,3,FALSE)</f>
        <v>AMS, Low-Sulphur SC and GRI</v>
      </c>
    </row>
    <row r="170" spans="1:31" s="709" customFormat="1" ht="30" customHeight="1">
      <c r="A170" s="36"/>
      <c r="B170" s="486" t="s">
        <v>731</v>
      </c>
      <c r="C170" s="726" t="s">
        <v>99</v>
      </c>
      <c r="D170" s="720" t="s">
        <v>713</v>
      </c>
      <c r="E170" s="731">
        <v>82.5</v>
      </c>
      <c r="F170" s="731">
        <v>82.5</v>
      </c>
      <c r="G170" s="731">
        <v>82.5</v>
      </c>
      <c r="H170" s="732" t="s">
        <v>628</v>
      </c>
      <c r="I170" s="733">
        <v>24</v>
      </c>
      <c r="J170" s="731">
        <v>82.5</v>
      </c>
      <c r="K170" s="731">
        <v>82.5</v>
      </c>
      <c r="L170" s="731">
        <v>82.5</v>
      </c>
      <c r="M170" s="732" t="s">
        <v>628</v>
      </c>
      <c r="N170" s="722">
        <v>23</v>
      </c>
      <c r="O170" s="731">
        <v>82.5</v>
      </c>
      <c r="P170" s="731">
        <v>82.5</v>
      </c>
      <c r="Q170" s="731">
        <v>82.5</v>
      </c>
      <c r="R170" s="732" t="s">
        <v>628</v>
      </c>
      <c r="S170" s="722">
        <v>21</v>
      </c>
      <c r="T170" s="762">
        <v>156.5</v>
      </c>
      <c r="U170" s="762">
        <v>156.5</v>
      </c>
      <c r="V170" s="762">
        <v>156.5</v>
      </c>
      <c r="W170" s="721" t="s">
        <v>627</v>
      </c>
      <c r="X170" s="722">
        <v>29</v>
      </c>
      <c r="Y170" s="731">
        <v>166.5</v>
      </c>
      <c r="Z170" s="731">
        <v>166.5</v>
      </c>
      <c r="AA170" s="731">
        <v>166.5</v>
      </c>
      <c r="AB170" s="721" t="s">
        <v>627</v>
      </c>
      <c r="AC170" s="722">
        <v>26</v>
      </c>
      <c r="AD170" s="721" t="str">
        <f>VLOOKUP(B:B,'Conditions and freight surcharg'!A:D,3,FALSE)</f>
        <v>Refer to Terms and Surcharges</v>
      </c>
      <c r="AE170" s="721" t="str">
        <f>VLOOKUP(C:C,'Conditions and freight surcharg'!B:E,3,FALSE)</f>
        <v>AMS, Low-Sulphur SC and GRI</v>
      </c>
    </row>
    <row r="171" spans="1:31" s="709" customFormat="1" ht="30" customHeight="1">
      <c r="A171" s="36"/>
      <c r="B171" s="734" t="s">
        <v>639</v>
      </c>
      <c r="C171" s="735" t="s">
        <v>99</v>
      </c>
      <c r="D171" s="720" t="s">
        <v>713</v>
      </c>
      <c r="E171" s="762">
        <v>87.5</v>
      </c>
      <c r="F171" s="762">
        <v>87.5</v>
      </c>
      <c r="G171" s="762">
        <v>87.5</v>
      </c>
      <c r="H171" s="721" t="s">
        <v>628</v>
      </c>
      <c r="I171" s="722">
        <v>26</v>
      </c>
      <c r="J171" s="762">
        <v>87.5</v>
      </c>
      <c r="K171" s="762">
        <v>87.5</v>
      </c>
      <c r="L171" s="762">
        <v>87.5</v>
      </c>
      <c r="M171" s="721" t="s">
        <v>628</v>
      </c>
      <c r="N171" s="722">
        <v>25</v>
      </c>
      <c r="O171" s="762">
        <v>87.5</v>
      </c>
      <c r="P171" s="762">
        <v>87.5</v>
      </c>
      <c r="Q171" s="762">
        <v>87.5</v>
      </c>
      <c r="R171" s="724" t="s">
        <v>628</v>
      </c>
      <c r="S171" s="722">
        <v>23</v>
      </c>
      <c r="T171" s="762">
        <v>159.5</v>
      </c>
      <c r="U171" s="762">
        <v>159.5</v>
      </c>
      <c r="V171" s="762">
        <v>159.5</v>
      </c>
      <c r="W171" s="721" t="s">
        <v>627</v>
      </c>
      <c r="X171" s="722">
        <v>31</v>
      </c>
      <c r="Y171" s="762">
        <v>169.5</v>
      </c>
      <c r="Z171" s="762">
        <v>169.5</v>
      </c>
      <c r="AA171" s="762">
        <v>169.5</v>
      </c>
      <c r="AB171" s="721" t="s">
        <v>627</v>
      </c>
      <c r="AC171" s="722">
        <v>28</v>
      </c>
      <c r="AD171" s="721" t="str">
        <f>VLOOKUP(B:B,'Conditions and freight surcharg'!A:D,3,FALSE)</f>
        <v>Refer to Terms and Surcharges</v>
      </c>
      <c r="AE171" s="721" t="str">
        <f>VLOOKUP(C:C,'Conditions and freight surcharg'!B:E,3,FALSE)</f>
        <v>AMS, Low-Sulphur SC and GRI</v>
      </c>
    </row>
    <row r="172" spans="1:31" s="709" customFormat="1" ht="30" customHeight="1">
      <c r="A172" s="36"/>
      <c r="B172" s="484" t="s">
        <v>573</v>
      </c>
      <c r="C172" s="720" t="s">
        <v>99</v>
      </c>
      <c r="D172" s="720" t="s">
        <v>713</v>
      </c>
      <c r="E172" s="762">
        <v>77.5</v>
      </c>
      <c r="F172" s="762">
        <v>77.5</v>
      </c>
      <c r="G172" s="762">
        <v>77.5</v>
      </c>
      <c r="H172" s="721" t="s">
        <v>628</v>
      </c>
      <c r="I172" s="722">
        <v>24</v>
      </c>
      <c r="J172" s="762">
        <v>77.5</v>
      </c>
      <c r="K172" s="762">
        <v>77.5</v>
      </c>
      <c r="L172" s="762">
        <v>77.5</v>
      </c>
      <c r="M172" s="721" t="s">
        <v>628</v>
      </c>
      <c r="N172" s="722">
        <v>23</v>
      </c>
      <c r="O172" s="762">
        <v>77.5</v>
      </c>
      <c r="P172" s="762">
        <v>77.5</v>
      </c>
      <c r="Q172" s="762">
        <v>77.5</v>
      </c>
      <c r="R172" s="725" t="s">
        <v>628</v>
      </c>
      <c r="S172" s="722">
        <v>21</v>
      </c>
      <c r="T172" s="762">
        <v>146.5</v>
      </c>
      <c r="U172" s="762">
        <v>146.5</v>
      </c>
      <c r="V172" s="762">
        <v>146.5</v>
      </c>
      <c r="W172" s="721" t="s">
        <v>627</v>
      </c>
      <c r="X172" s="722">
        <v>30</v>
      </c>
      <c r="Y172" s="762">
        <v>156.5</v>
      </c>
      <c r="Z172" s="762">
        <v>156.5</v>
      </c>
      <c r="AA172" s="762">
        <v>156.5</v>
      </c>
      <c r="AB172" s="721" t="s">
        <v>627</v>
      </c>
      <c r="AC172" s="722">
        <v>27</v>
      </c>
      <c r="AD172" s="721" t="s">
        <v>927</v>
      </c>
      <c r="AE172" s="721" t="str">
        <f>VLOOKUP(C:C,'Conditions and freight surcharg'!B:E,3,FALSE)</f>
        <v>AMS, Low-Sulphur SC and GRI</v>
      </c>
    </row>
    <row r="173" spans="1:31" s="709" customFormat="1" ht="30" customHeight="1">
      <c r="A173" s="36"/>
      <c r="B173" s="484" t="s">
        <v>640</v>
      </c>
      <c r="C173" s="720" t="s">
        <v>99</v>
      </c>
      <c r="D173" s="720" t="s">
        <v>713</v>
      </c>
      <c r="E173" s="762">
        <v>97.5</v>
      </c>
      <c r="F173" s="762">
        <v>97.5</v>
      </c>
      <c r="G173" s="762">
        <v>97.5</v>
      </c>
      <c r="H173" s="721" t="s">
        <v>628</v>
      </c>
      <c r="I173" s="722">
        <v>24</v>
      </c>
      <c r="J173" s="762">
        <v>97.5</v>
      </c>
      <c r="K173" s="762">
        <v>97.5</v>
      </c>
      <c r="L173" s="762">
        <v>97.5</v>
      </c>
      <c r="M173" s="721" t="s">
        <v>628</v>
      </c>
      <c r="N173" s="722">
        <v>23</v>
      </c>
      <c r="O173" s="762">
        <v>97.5</v>
      </c>
      <c r="P173" s="762">
        <v>97.5</v>
      </c>
      <c r="Q173" s="762">
        <v>97.5</v>
      </c>
      <c r="R173" s="724" t="s">
        <v>628</v>
      </c>
      <c r="S173" s="722">
        <v>21</v>
      </c>
      <c r="T173" s="762">
        <v>169.5</v>
      </c>
      <c r="U173" s="762">
        <v>169.5</v>
      </c>
      <c r="V173" s="762">
        <v>169.5</v>
      </c>
      <c r="W173" s="721" t="s">
        <v>627</v>
      </c>
      <c r="X173" s="722">
        <v>29</v>
      </c>
      <c r="Y173" s="762">
        <v>179.5</v>
      </c>
      <c r="Z173" s="762">
        <v>179.5</v>
      </c>
      <c r="AA173" s="762">
        <v>179.5</v>
      </c>
      <c r="AB173" s="721" t="s">
        <v>627</v>
      </c>
      <c r="AC173" s="722">
        <v>26</v>
      </c>
      <c r="AD173" s="721" t="str">
        <f>VLOOKUP(B:B,'Conditions and freight surcharg'!A:D,3,FALSE)</f>
        <v>Refer to Terms and Surcharges</v>
      </c>
      <c r="AE173" s="721" t="str">
        <f>VLOOKUP(C:C,'Conditions and freight surcharg'!B:E,3,FALSE)</f>
        <v>AMS, Low-Sulphur SC and GRI</v>
      </c>
    </row>
    <row r="174" spans="1:31" s="709" customFormat="1" ht="30" customHeight="1">
      <c r="A174" s="36"/>
      <c r="B174" s="484" t="s">
        <v>574</v>
      </c>
      <c r="C174" s="720" t="s">
        <v>99</v>
      </c>
      <c r="D174" s="720" t="s">
        <v>713</v>
      </c>
      <c r="E174" s="762">
        <v>57.5</v>
      </c>
      <c r="F174" s="762">
        <v>57.5</v>
      </c>
      <c r="G174" s="762">
        <v>57.5</v>
      </c>
      <c r="H174" s="721" t="s">
        <v>628</v>
      </c>
      <c r="I174" s="722">
        <v>27</v>
      </c>
      <c r="J174" s="762">
        <v>57.5</v>
      </c>
      <c r="K174" s="762">
        <v>57.5</v>
      </c>
      <c r="L174" s="762">
        <v>57.5</v>
      </c>
      <c r="M174" s="721" t="s">
        <v>628</v>
      </c>
      <c r="N174" s="722">
        <v>26</v>
      </c>
      <c r="O174" s="762">
        <v>57.5</v>
      </c>
      <c r="P174" s="762">
        <v>57.5</v>
      </c>
      <c r="Q174" s="762">
        <v>57.5</v>
      </c>
      <c r="R174" s="721" t="s">
        <v>628</v>
      </c>
      <c r="S174" s="722">
        <v>24</v>
      </c>
      <c r="T174" s="762">
        <v>61.5</v>
      </c>
      <c r="U174" s="762">
        <v>61.5</v>
      </c>
      <c r="V174" s="762">
        <v>61.5</v>
      </c>
      <c r="W174" s="721" t="s">
        <v>627</v>
      </c>
      <c r="X174" s="722">
        <v>27</v>
      </c>
      <c r="Y174" s="762">
        <v>71.5</v>
      </c>
      <c r="Z174" s="762">
        <v>71.5</v>
      </c>
      <c r="AA174" s="762">
        <v>71.5</v>
      </c>
      <c r="AB174" s="721" t="s">
        <v>627</v>
      </c>
      <c r="AC174" s="722">
        <v>24</v>
      </c>
      <c r="AD174" s="721" t="str">
        <f>VLOOKUP(B:B,'Conditions and freight surcharg'!A:D,3,FALSE)</f>
        <v>Refer to Terms and Surcharges</v>
      </c>
      <c r="AE174" s="721" t="str">
        <f>VLOOKUP(C:C,'Conditions and freight surcharg'!B:E,3,FALSE)</f>
        <v>AMS, Low-Sulphur SC and GRI</v>
      </c>
    </row>
    <row r="175" spans="1:31" s="709" customFormat="1" ht="30" customHeight="1">
      <c r="A175" s="36"/>
      <c r="B175" s="486" t="s">
        <v>732</v>
      </c>
      <c r="C175" s="726" t="s">
        <v>99</v>
      </c>
      <c r="D175" s="720" t="s">
        <v>713</v>
      </c>
      <c r="E175" s="762">
        <v>82.5</v>
      </c>
      <c r="F175" s="762">
        <v>82.5</v>
      </c>
      <c r="G175" s="762">
        <v>82.5</v>
      </c>
      <c r="H175" s="721" t="s">
        <v>628</v>
      </c>
      <c r="I175" s="722">
        <v>26</v>
      </c>
      <c r="J175" s="762">
        <v>82.5</v>
      </c>
      <c r="K175" s="762">
        <v>82.5</v>
      </c>
      <c r="L175" s="762">
        <v>82.5</v>
      </c>
      <c r="M175" s="721" t="s">
        <v>628</v>
      </c>
      <c r="N175" s="722">
        <v>25</v>
      </c>
      <c r="O175" s="762">
        <v>82.5</v>
      </c>
      <c r="P175" s="762">
        <v>82.5</v>
      </c>
      <c r="Q175" s="762">
        <v>82.5</v>
      </c>
      <c r="R175" s="721" t="s">
        <v>628</v>
      </c>
      <c r="S175" s="722">
        <v>23</v>
      </c>
      <c r="T175" s="762">
        <v>156.5</v>
      </c>
      <c r="U175" s="762">
        <v>156.5</v>
      </c>
      <c r="V175" s="762">
        <v>156.5</v>
      </c>
      <c r="W175" s="721" t="s">
        <v>627</v>
      </c>
      <c r="X175" s="722">
        <v>31</v>
      </c>
      <c r="Y175" s="762">
        <v>166.5</v>
      </c>
      <c r="Z175" s="762">
        <v>166.5</v>
      </c>
      <c r="AA175" s="762">
        <v>166.5</v>
      </c>
      <c r="AB175" s="721" t="s">
        <v>627</v>
      </c>
      <c r="AC175" s="722">
        <v>28</v>
      </c>
      <c r="AD175" s="721" t="str">
        <f>VLOOKUP(B:B,'Conditions and freight surcharg'!A:D,3,FALSE)</f>
        <v>Refer to Terms and Surcharges</v>
      </c>
      <c r="AE175" s="721" t="str">
        <f>VLOOKUP(C:C,'Conditions and freight surcharg'!B:E,3,FALSE)</f>
        <v>AMS, Low-Sulphur SC and GRI</v>
      </c>
    </row>
    <row r="176" spans="1:31" s="709" customFormat="1" ht="30" customHeight="1">
      <c r="A176" s="36"/>
      <c r="B176" s="484" t="s">
        <v>575</v>
      </c>
      <c r="C176" s="720" t="s">
        <v>99</v>
      </c>
      <c r="D176" s="720" t="s">
        <v>713</v>
      </c>
      <c r="E176" s="762">
        <v>57.5</v>
      </c>
      <c r="F176" s="762">
        <v>57.5</v>
      </c>
      <c r="G176" s="762">
        <v>57.5</v>
      </c>
      <c r="H176" s="721" t="s">
        <v>628</v>
      </c>
      <c r="I176" s="722">
        <v>25</v>
      </c>
      <c r="J176" s="762">
        <v>57.5</v>
      </c>
      <c r="K176" s="762">
        <v>57.5</v>
      </c>
      <c r="L176" s="762">
        <v>57.5</v>
      </c>
      <c r="M176" s="721" t="s">
        <v>628</v>
      </c>
      <c r="N176" s="722">
        <v>24</v>
      </c>
      <c r="O176" s="762">
        <v>57.5</v>
      </c>
      <c r="P176" s="762">
        <v>57.5</v>
      </c>
      <c r="Q176" s="762">
        <v>57.5</v>
      </c>
      <c r="R176" s="725" t="s">
        <v>628</v>
      </c>
      <c r="S176" s="722">
        <v>22</v>
      </c>
      <c r="T176" s="762">
        <v>61.5</v>
      </c>
      <c r="U176" s="762">
        <v>61.5</v>
      </c>
      <c r="V176" s="762">
        <v>61.5</v>
      </c>
      <c r="W176" s="721" t="s">
        <v>627</v>
      </c>
      <c r="X176" s="722">
        <v>26</v>
      </c>
      <c r="Y176" s="762">
        <v>71.5</v>
      </c>
      <c r="Z176" s="762">
        <v>71.5</v>
      </c>
      <c r="AA176" s="762">
        <v>71.5</v>
      </c>
      <c r="AB176" s="721" t="s">
        <v>627</v>
      </c>
      <c r="AC176" s="722">
        <v>23</v>
      </c>
      <c r="AD176" s="721" t="str">
        <f>VLOOKUP(B:B,'Conditions and freight surcharg'!A:D,3,FALSE)</f>
        <v>Refer to Terms and Surcharges</v>
      </c>
      <c r="AE176" s="721" t="str">
        <f>VLOOKUP(C:C,'Conditions and freight surcharg'!B:E,3,FALSE)</f>
        <v>AMS, Low-Sulphur SC and GRI</v>
      </c>
    </row>
    <row r="177" spans="1:31" s="709" customFormat="1" ht="30" customHeight="1">
      <c r="A177" s="36"/>
      <c r="B177" s="484" t="s">
        <v>641</v>
      </c>
      <c r="C177" s="720" t="s">
        <v>99</v>
      </c>
      <c r="D177" s="720" t="s">
        <v>713</v>
      </c>
      <c r="E177" s="762">
        <v>102.5</v>
      </c>
      <c r="F177" s="762">
        <v>102.5</v>
      </c>
      <c r="G177" s="762">
        <v>102.5</v>
      </c>
      <c r="H177" s="721" t="s">
        <v>628</v>
      </c>
      <c r="I177" s="722">
        <v>27</v>
      </c>
      <c r="J177" s="762">
        <v>102.5</v>
      </c>
      <c r="K177" s="762">
        <v>102.5</v>
      </c>
      <c r="L177" s="762">
        <v>102.5</v>
      </c>
      <c r="M177" s="721" t="s">
        <v>628</v>
      </c>
      <c r="N177" s="722">
        <v>26</v>
      </c>
      <c r="O177" s="762">
        <v>102.5</v>
      </c>
      <c r="P177" s="762">
        <v>102.5</v>
      </c>
      <c r="Q177" s="762">
        <v>102.5</v>
      </c>
      <c r="R177" s="725" t="s">
        <v>628</v>
      </c>
      <c r="S177" s="722">
        <v>24</v>
      </c>
      <c r="T177" s="762">
        <v>166.5</v>
      </c>
      <c r="U177" s="762">
        <v>166.5</v>
      </c>
      <c r="V177" s="762">
        <v>166.5</v>
      </c>
      <c r="W177" s="721" t="s">
        <v>627</v>
      </c>
      <c r="X177" s="722">
        <v>32</v>
      </c>
      <c r="Y177" s="762">
        <v>176.5</v>
      </c>
      <c r="Z177" s="762">
        <v>176.5</v>
      </c>
      <c r="AA177" s="762">
        <v>176.5</v>
      </c>
      <c r="AB177" s="721" t="s">
        <v>627</v>
      </c>
      <c r="AC177" s="722">
        <v>29</v>
      </c>
      <c r="AD177" s="721" t="s">
        <v>927</v>
      </c>
      <c r="AE177" s="721" t="str">
        <f>VLOOKUP(C:C,'Conditions and freight surcharg'!B:E,3,FALSE)</f>
        <v>AMS, Low-Sulphur SC and GRI</v>
      </c>
    </row>
    <row r="178" spans="1:31" s="709" customFormat="1" ht="30" customHeight="1">
      <c r="A178" s="36"/>
      <c r="B178" s="486" t="s">
        <v>479</v>
      </c>
      <c r="C178" s="726" t="s">
        <v>99</v>
      </c>
      <c r="D178" s="720" t="s">
        <v>713</v>
      </c>
      <c r="E178" s="762">
        <v>97.5</v>
      </c>
      <c r="F178" s="762">
        <v>97.5</v>
      </c>
      <c r="G178" s="762">
        <v>97.5</v>
      </c>
      <c r="H178" s="721" t="s">
        <v>628</v>
      </c>
      <c r="I178" s="722">
        <v>25</v>
      </c>
      <c r="J178" s="762">
        <v>97.5</v>
      </c>
      <c r="K178" s="762">
        <v>97.5</v>
      </c>
      <c r="L178" s="762">
        <v>97.5</v>
      </c>
      <c r="M178" s="721" t="s">
        <v>628</v>
      </c>
      <c r="N178" s="722">
        <v>24</v>
      </c>
      <c r="O178" s="762">
        <v>97.5</v>
      </c>
      <c r="P178" s="762">
        <v>97.5</v>
      </c>
      <c r="Q178" s="762">
        <v>97.5</v>
      </c>
      <c r="R178" s="724" t="s">
        <v>628</v>
      </c>
      <c r="S178" s="722">
        <v>22</v>
      </c>
      <c r="T178" s="762">
        <v>161.5</v>
      </c>
      <c r="U178" s="762">
        <v>161.5</v>
      </c>
      <c r="V178" s="762">
        <v>161.5</v>
      </c>
      <c r="W178" s="721" t="s">
        <v>627</v>
      </c>
      <c r="X178" s="722">
        <v>30</v>
      </c>
      <c r="Y178" s="762">
        <v>171.5</v>
      </c>
      <c r="Z178" s="762">
        <v>171.5</v>
      </c>
      <c r="AA178" s="762">
        <v>171.5</v>
      </c>
      <c r="AB178" s="721" t="s">
        <v>627</v>
      </c>
      <c r="AC178" s="722">
        <v>27</v>
      </c>
      <c r="AD178" s="721" t="str">
        <f>VLOOKUP(B:B,'Conditions and freight surcharg'!A:D,3,FALSE)</f>
        <v>Refer to Terms and Surcharges</v>
      </c>
      <c r="AE178" s="721" t="str">
        <f>VLOOKUP(C:C,'Conditions and freight surcharg'!B:E,3,FALSE)</f>
        <v>AMS, Low-Sulphur SC and GRI</v>
      </c>
    </row>
    <row r="179" spans="1:31" s="709" customFormat="1" ht="30" customHeight="1">
      <c r="A179" s="36"/>
      <c r="B179" s="734" t="s">
        <v>642</v>
      </c>
      <c r="C179" s="735" t="s">
        <v>99</v>
      </c>
      <c r="D179" s="720" t="s">
        <v>713</v>
      </c>
      <c r="E179" s="762">
        <v>87.5</v>
      </c>
      <c r="F179" s="762">
        <v>87.5</v>
      </c>
      <c r="G179" s="762">
        <v>87.5</v>
      </c>
      <c r="H179" s="721" t="s">
        <v>628</v>
      </c>
      <c r="I179" s="722">
        <v>24</v>
      </c>
      <c r="J179" s="762">
        <v>87.5</v>
      </c>
      <c r="K179" s="762">
        <v>87.5</v>
      </c>
      <c r="L179" s="762">
        <v>87.5</v>
      </c>
      <c r="M179" s="721" t="s">
        <v>628</v>
      </c>
      <c r="N179" s="722">
        <v>23</v>
      </c>
      <c r="O179" s="762">
        <v>87.5</v>
      </c>
      <c r="P179" s="762">
        <v>87.5</v>
      </c>
      <c r="Q179" s="762">
        <v>87.5</v>
      </c>
      <c r="R179" s="721" t="s">
        <v>628</v>
      </c>
      <c r="S179" s="722">
        <v>21</v>
      </c>
      <c r="T179" s="762">
        <v>156.5</v>
      </c>
      <c r="U179" s="762">
        <v>156.5</v>
      </c>
      <c r="V179" s="762">
        <v>156.5</v>
      </c>
      <c r="W179" s="721" t="s">
        <v>627</v>
      </c>
      <c r="X179" s="722">
        <v>29</v>
      </c>
      <c r="Y179" s="762">
        <v>166.5</v>
      </c>
      <c r="Z179" s="762">
        <v>166.5</v>
      </c>
      <c r="AA179" s="762">
        <v>166.5</v>
      </c>
      <c r="AB179" s="721" t="s">
        <v>627</v>
      </c>
      <c r="AC179" s="722">
        <v>26</v>
      </c>
      <c r="AD179" s="721" t="str">
        <f>VLOOKUP(B:B,'Conditions and freight surcharg'!A:D,3,FALSE)</f>
        <v>Refer to Terms and Surcharges</v>
      </c>
      <c r="AE179" s="721" t="str">
        <f>VLOOKUP(C:C,'Conditions and freight surcharg'!B:E,3,FALSE)</f>
        <v>AMS, Low-Sulphur SC and GRI</v>
      </c>
    </row>
    <row r="180" spans="1:31" s="709" customFormat="1" ht="30" customHeight="1">
      <c r="A180" s="36"/>
      <c r="B180" s="484" t="s">
        <v>13</v>
      </c>
      <c r="C180" s="726" t="s">
        <v>99</v>
      </c>
      <c r="D180" s="720" t="s">
        <v>713</v>
      </c>
      <c r="E180" s="762">
        <v>87.5</v>
      </c>
      <c r="F180" s="762">
        <v>87.5</v>
      </c>
      <c r="G180" s="762">
        <v>87.5</v>
      </c>
      <c r="H180" s="721" t="s">
        <v>628</v>
      </c>
      <c r="I180" s="722">
        <v>26</v>
      </c>
      <c r="J180" s="762">
        <v>87.5</v>
      </c>
      <c r="K180" s="762">
        <v>87.5</v>
      </c>
      <c r="L180" s="762">
        <v>87.5</v>
      </c>
      <c r="M180" s="721" t="s">
        <v>628</v>
      </c>
      <c r="N180" s="722">
        <v>25</v>
      </c>
      <c r="O180" s="762">
        <v>87.5</v>
      </c>
      <c r="P180" s="762">
        <v>87.5</v>
      </c>
      <c r="Q180" s="762">
        <v>87.5</v>
      </c>
      <c r="R180" s="721" t="s">
        <v>628</v>
      </c>
      <c r="S180" s="722">
        <v>23</v>
      </c>
      <c r="T180" s="762">
        <v>156.5</v>
      </c>
      <c r="U180" s="762">
        <v>156.5</v>
      </c>
      <c r="V180" s="762">
        <v>156.5</v>
      </c>
      <c r="W180" s="721" t="s">
        <v>627</v>
      </c>
      <c r="X180" s="722">
        <v>31</v>
      </c>
      <c r="Y180" s="762">
        <v>166.5</v>
      </c>
      <c r="Z180" s="762">
        <v>166.5</v>
      </c>
      <c r="AA180" s="762">
        <v>166.5</v>
      </c>
      <c r="AB180" s="721" t="s">
        <v>627</v>
      </c>
      <c r="AC180" s="722">
        <v>28</v>
      </c>
      <c r="AD180" s="721" t="str">
        <f>VLOOKUP(B:B,'Conditions and freight surcharg'!A:D,3,FALSE)</f>
        <v>Refer to Terms and Surcharges</v>
      </c>
      <c r="AE180" s="721" t="str">
        <f>VLOOKUP(C:C,'Conditions and freight surcharg'!B:E,3,FALSE)</f>
        <v>AMS, Low-Sulphur SC and GRI</v>
      </c>
    </row>
    <row r="181" spans="1:31" s="709" customFormat="1" ht="30" customHeight="1">
      <c r="A181" s="36"/>
      <c r="B181" s="486" t="s">
        <v>576</v>
      </c>
      <c r="C181" s="720" t="s">
        <v>99</v>
      </c>
      <c r="D181" s="720" t="s">
        <v>713</v>
      </c>
      <c r="E181" s="762">
        <v>57.5</v>
      </c>
      <c r="F181" s="762">
        <v>57.5</v>
      </c>
      <c r="G181" s="762">
        <v>57.5</v>
      </c>
      <c r="H181" s="721" t="s">
        <v>628</v>
      </c>
      <c r="I181" s="722">
        <v>26</v>
      </c>
      <c r="J181" s="762">
        <v>57.5</v>
      </c>
      <c r="K181" s="762">
        <v>57.5</v>
      </c>
      <c r="L181" s="762">
        <v>57.5</v>
      </c>
      <c r="M181" s="721" t="s">
        <v>628</v>
      </c>
      <c r="N181" s="722">
        <v>25</v>
      </c>
      <c r="O181" s="762">
        <v>57.5</v>
      </c>
      <c r="P181" s="762">
        <v>57.5</v>
      </c>
      <c r="Q181" s="762">
        <v>57.5</v>
      </c>
      <c r="R181" s="725" t="s">
        <v>628</v>
      </c>
      <c r="S181" s="722">
        <v>23</v>
      </c>
      <c r="T181" s="762">
        <v>61.5</v>
      </c>
      <c r="U181" s="762">
        <v>61.5</v>
      </c>
      <c r="V181" s="762">
        <v>61.5</v>
      </c>
      <c r="W181" s="721" t="s">
        <v>627</v>
      </c>
      <c r="X181" s="722">
        <v>27</v>
      </c>
      <c r="Y181" s="762">
        <v>71.5</v>
      </c>
      <c r="Z181" s="762">
        <v>71.5</v>
      </c>
      <c r="AA181" s="762">
        <v>71.5</v>
      </c>
      <c r="AB181" s="721" t="s">
        <v>627</v>
      </c>
      <c r="AC181" s="722">
        <v>24</v>
      </c>
      <c r="AD181" s="721" t="s">
        <v>927</v>
      </c>
      <c r="AE181" s="721" t="str">
        <f>VLOOKUP(C:C,'Conditions and freight surcharg'!B:E,3,FALSE)</f>
        <v>AMS, Low-Sulphur SC and GRI</v>
      </c>
    </row>
    <row r="182" spans="1:31" s="709" customFormat="1" ht="30" customHeight="1">
      <c r="A182" s="36"/>
      <c r="B182" s="486" t="s">
        <v>30</v>
      </c>
      <c r="C182" s="726" t="s">
        <v>99</v>
      </c>
      <c r="D182" s="720" t="s">
        <v>713</v>
      </c>
      <c r="E182" s="762">
        <v>82.5</v>
      </c>
      <c r="F182" s="762">
        <v>82.5</v>
      </c>
      <c r="G182" s="762">
        <v>82.5</v>
      </c>
      <c r="H182" s="721" t="s">
        <v>628</v>
      </c>
      <c r="I182" s="728">
        <v>26</v>
      </c>
      <c r="J182" s="762">
        <v>82.5</v>
      </c>
      <c r="K182" s="762">
        <v>82.5</v>
      </c>
      <c r="L182" s="762">
        <v>82.5</v>
      </c>
      <c r="M182" s="721" t="s">
        <v>628</v>
      </c>
      <c r="N182" s="728">
        <v>25</v>
      </c>
      <c r="O182" s="762">
        <v>82.5</v>
      </c>
      <c r="P182" s="762">
        <v>82.5</v>
      </c>
      <c r="Q182" s="762">
        <v>82.5</v>
      </c>
      <c r="R182" s="724" t="s">
        <v>628</v>
      </c>
      <c r="S182" s="728">
        <v>23</v>
      </c>
      <c r="T182" s="762">
        <v>146.5</v>
      </c>
      <c r="U182" s="762">
        <v>146.5</v>
      </c>
      <c r="V182" s="762">
        <v>937.6</v>
      </c>
      <c r="W182" s="721" t="s">
        <v>627</v>
      </c>
      <c r="X182" s="728">
        <v>31</v>
      </c>
      <c r="Y182" s="762">
        <v>156.5</v>
      </c>
      <c r="Z182" s="762">
        <v>156.5</v>
      </c>
      <c r="AA182" s="762">
        <v>947.6</v>
      </c>
      <c r="AB182" s="721" t="s">
        <v>627</v>
      </c>
      <c r="AC182" s="722">
        <v>28</v>
      </c>
      <c r="AD182" s="721" t="str">
        <f>VLOOKUP(B:B,'Conditions and freight surcharg'!A:D,3,FALSE)</f>
        <v>Refer to Terms and Surcharges</v>
      </c>
      <c r="AE182" s="721" t="str">
        <f>VLOOKUP(C:C,'Conditions and freight surcharg'!B:E,3,FALSE)</f>
        <v>AMS, Low-Sulphur SC and GRI</v>
      </c>
    </row>
    <row r="183" spans="1:31" s="709" customFormat="1" ht="30" customHeight="1">
      <c r="A183" s="36"/>
      <c r="B183" s="484" t="s">
        <v>35</v>
      </c>
      <c r="C183" s="720" t="s">
        <v>99</v>
      </c>
      <c r="D183" s="720" t="s">
        <v>713</v>
      </c>
      <c r="E183" s="762">
        <v>87.5</v>
      </c>
      <c r="F183" s="762">
        <v>87.5</v>
      </c>
      <c r="G183" s="762">
        <v>87.5</v>
      </c>
      <c r="H183" s="721" t="s">
        <v>628</v>
      </c>
      <c r="I183" s="722">
        <v>25</v>
      </c>
      <c r="J183" s="762">
        <v>87.5</v>
      </c>
      <c r="K183" s="762">
        <v>87.5</v>
      </c>
      <c r="L183" s="762">
        <v>87.5</v>
      </c>
      <c r="M183" s="721" t="s">
        <v>628</v>
      </c>
      <c r="N183" s="722">
        <v>24</v>
      </c>
      <c r="O183" s="762">
        <v>87.5</v>
      </c>
      <c r="P183" s="762">
        <v>87.5</v>
      </c>
      <c r="Q183" s="762">
        <v>87.5</v>
      </c>
      <c r="R183" s="724" t="s">
        <v>628</v>
      </c>
      <c r="S183" s="722">
        <v>22</v>
      </c>
      <c r="T183" s="762">
        <v>156.5</v>
      </c>
      <c r="U183" s="762">
        <v>156.5</v>
      </c>
      <c r="V183" s="762">
        <v>156.5</v>
      </c>
      <c r="W183" s="721" t="s">
        <v>627</v>
      </c>
      <c r="X183" s="722">
        <v>30</v>
      </c>
      <c r="Y183" s="762">
        <v>166.5</v>
      </c>
      <c r="Z183" s="762">
        <v>166.5</v>
      </c>
      <c r="AA183" s="762">
        <v>166.5</v>
      </c>
      <c r="AB183" s="721" t="s">
        <v>627</v>
      </c>
      <c r="AC183" s="722">
        <v>27</v>
      </c>
      <c r="AD183" s="721" t="str">
        <f>VLOOKUP(B:B,'Conditions and freight surcharg'!A:D,3,FALSE)</f>
        <v>Refer to Terms and Surcharges</v>
      </c>
      <c r="AE183" s="721" t="str">
        <f>VLOOKUP(C:C,'Conditions and freight surcharg'!B:E,3,FALSE)</f>
        <v>AMS, Low-Sulphur SC and GRI</v>
      </c>
    </row>
    <row r="184" spans="1:31" s="709" customFormat="1" ht="30" customHeight="1">
      <c r="A184" s="36"/>
      <c r="B184" s="484" t="s">
        <v>69</v>
      </c>
      <c r="C184" s="720" t="s">
        <v>99</v>
      </c>
      <c r="D184" s="720" t="s">
        <v>713</v>
      </c>
      <c r="E184" s="762">
        <v>57.5</v>
      </c>
      <c r="F184" s="762">
        <v>57.5</v>
      </c>
      <c r="G184" s="762">
        <v>57.5</v>
      </c>
      <c r="H184" s="721" t="s">
        <v>628</v>
      </c>
      <c r="I184" s="722">
        <v>26</v>
      </c>
      <c r="J184" s="762">
        <v>57.5</v>
      </c>
      <c r="K184" s="762">
        <v>57.5</v>
      </c>
      <c r="L184" s="762">
        <v>57.5</v>
      </c>
      <c r="M184" s="721" t="s">
        <v>628</v>
      </c>
      <c r="N184" s="722">
        <v>25</v>
      </c>
      <c r="O184" s="762">
        <v>57.5</v>
      </c>
      <c r="P184" s="762">
        <v>57.5</v>
      </c>
      <c r="Q184" s="762">
        <v>57.5</v>
      </c>
      <c r="R184" s="724" t="s">
        <v>628</v>
      </c>
      <c r="S184" s="722">
        <v>23</v>
      </c>
      <c r="T184" s="762">
        <v>61.5</v>
      </c>
      <c r="U184" s="762">
        <v>61.5</v>
      </c>
      <c r="V184" s="762">
        <v>61.5</v>
      </c>
      <c r="W184" s="721" t="s">
        <v>627</v>
      </c>
      <c r="X184" s="722">
        <v>27</v>
      </c>
      <c r="Y184" s="762">
        <v>71.5</v>
      </c>
      <c r="Z184" s="762">
        <v>71.5</v>
      </c>
      <c r="AA184" s="762">
        <v>71.5</v>
      </c>
      <c r="AB184" s="721" t="s">
        <v>627</v>
      </c>
      <c r="AC184" s="722">
        <v>24</v>
      </c>
      <c r="AD184" s="721" t="str">
        <f>VLOOKUP(B:B,'Conditions and freight surcharg'!A:D,3,FALSE)</f>
        <v>Refer to Terms and Surcharges</v>
      </c>
      <c r="AE184" s="721" t="str">
        <f>VLOOKUP(C:C,'Conditions and freight surcharg'!B:E,3,FALSE)</f>
        <v>AMS, Low-Sulphur SC and GRI</v>
      </c>
    </row>
    <row r="185" spans="1:31" s="709" customFormat="1" ht="30" customHeight="1">
      <c r="A185" s="36"/>
      <c r="B185" s="484" t="s">
        <v>572</v>
      </c>
      <c r="C185" s="726" t="s">
        <v>99</v>
      </c>
      <c r="D185" s="720" t="s">
        <v>713</v>
      </c>
      <c r="E185" s="762">
        <v>57.5</v>
      </c>
      <c r="F185" s="762">
        <v>57.5</v>
      </c>
      <c r="G185" s="762">
        <v>57.5</v>
      </c>
      <c r="H185" s="721" t="s">
        <v>627</v>
      </c>
      <c r="I185" s="728">
        <v>30</v>
      </c>
      <c r="J185" s="762">
        <v>57.5</v>
      </c>
      <c r="K185" s="762">
        <v>57.5</v>
      </c>
      <c r="L185" s="762">
        <v>57.5</v>
      </c>
      <c r="M185" s="721" t="s">
        <v>627</v>
      </c>
      <c r="N185" s="728">
        <v>29</v>
      </c>
      <c r="O185" s="762">
        <v>57.5</v>
      </c>
      <c r="P185" s="762">
        <v>57.5</v>
      </c>
      <c r="Q185" s="762">
        <v>57.5</v>
      </c>
      <c r="R185" s="724" t="s">
        <v>627</v>
      </c>
      <c r="S185" s="728">
        <v>27</v>
      </c>
      <c r="T185" s="762">
        <v>67.5</v>
      </c>
      <c r="U185" s="762">
        <v>67.5</v>
      </c>
      <c r="V185" s="762">
        <v>67.5</v>
      </c>
      <c r="W185" s="721" t="s">
        <v>627</v>
      </c>
      <c r="X185" s="728">
        <v>26</v>
      </c>
      <c r="Y185" s="762">
        <v>67.5</v>
      </c>
      <c r="Z185" s="762">
        <v>67.5</v>
      </c>
      <c r="AA185" s="762">
        <v>67.5</v>
      </c>
      <c r="AB185" s="721" t="s">
        <v>627</v>
      </c>
      <c r="AC185" s="722">
        <v>23</v>
      </c>
      <c r="AD185" s="721" t="str">
        <f>VLOOKUP(B:B,'Conditions and freight surcharg'!A:D,3,FALSE)</f>
        <v>Refer to Terms and Surcharges</v>
      </c>
      <c r="AE185" s="721" t="str">
        <f>VLOOKUP(C:C,'Conditions and freight surcharg'!B:E,3,FALSE)</f>
        <v>AMS, Low-Sulphur SC and GRI</v>
      </c>
    </row>
    <row r="186" spans="1:31" s="709" customFormat="1" ht="30" customHeight="1">
      <c r="A186" s="36"/>
      <c r="B186" s="484" t="s">
        <v>577</v>
      </c>
      <c r="C186" s="720" t="s">
        <v>244</v>
      </c>
      <c r="D186" s="720" t="s">
        <v>713</v>
      </c>
      <c r="E186" s="762">
        <v>337.5</v>
      </c>
      <c r="F186" s="762">
        <v>337.5</v>
      </c>
      <c r="G186" s="762">
        <v>337.5</v>
      </c>
      <c r="H186" s="721" t="s">
        <v>627</v>
      </c>
      <c r="I186" s="722" t="s">
        <v>690</v>
      </c>
      <c r="J186" s="762">
        <v>337.5</v>
      </c>
      <c r="K186" s="762">
        <v>337.5</v>
      </c>
      <c r="L186" s="762">
        <v>337.5</v>
      </c>
      <c r="M186" s="721" t="s">
        <v>627</v>
      </c>
      <c r="N186" s="722" t="s">
        <v>690</v>
      </c>
      <c r="O186" s="762">
        <v>337.5</v>
      </c>
      <c r="P186" s="762">
        <v>337.5</v>
      </c>
      <c r="Q186" s="762">
        <v>337.5</v>
      </c>
      <c r="R186" s="724" t="s">
        <v>627</v>
      </c>
      <c r="S186" s="722" t="s">
        <v>690</v>
      </c>
      <c r="T186" s="762">
        <v>347.5</v>
      </c>
      <c r="U186" s="762">
        <v>347.5</v>
      </c>
      <c r="V186" s="762">
        <v>347.5</v>
      </c>
      <c r="W186" s="721" t="s">
        <v>627</v>
      </c>
      <c r="X186" s="722" t="s">
        <v>690</v>
      </c>
      <c r="Y186" s="762">
        <v>347.5</v>
      </c>
      <c r="Z186" s="762">
        <v>347.5</v>
      </c>
      <c r="AA186" s="762">
        <v>347.5</v>
      </c>
      <c r="AB186" s="721" t="s">
        <v>627</v>
      </c>
      <c r="AC186" s="722" t="s">
        <v>690</v>
      </c>
      <c r="AD186" s="721" t="s">
        <v>927</v>
      </c>
      <c r="AE186" s="721" t="str">
        <f>VLOOKUP(C:C,'Conditions and freight surcharg'!B:E,3,FALSE)</f>
        <v>Low-Sulphur SC and GRI</v>
      </c>
    </row>
    <row r="187" spans="1:31" s="709" customFormat="1" ht="30" customHeight="1">
      <c r="A187" s="36"/>
      <c r="B187" s="486" t="s">
        <v>383</v>
      </c>
      <c r="C187" s="726" t="s">
        <v>244</v>
      </c>
      <c r="D187" s="720" t="s">
        <v>713</v>
      </c>
      <c r="E187" s="762">
        <v>386.5</v>
      </c>
      <c r="F187" s="762">
        <v>386.5</v>
      </c>
      <c r="G187" s="762">
        <v>386.5</v>
      </c>
      <c r="H187" s="721" t="s">
        <v>627</v>
      </c>
      <c r="I187" s="722">
        <v>61</v>
      </c>
      <c r="J187" s="762">
        <v>386.5</v>
      </c>
      <c r="K187" s="762">
        <v>386.5</v>
      </c>
      <c r="L187" s="762">
        <v>386.5</v>
      </c>
      <c r="M187" s="721" t="s">
        <v>627</v>
      </c>
      <c r="N187" s="722">
        <v>60</v>
      </c>
      <c r="O187" s="762">
        <v>386.5</v>
      </c>
      <c r="P187" s="762">
        <v>386.5</v>
      </c>
      <c r="Q187" s="762">
        <v>386.5</v>
      </c>
      <c r="R187" s="724" t="s">
        <v>627</v>
      </c>
      <c r="S187" s="722">
        <v>58</v>
      </c>
      <c r="T187" s="762">
        <v>396.5</v>
      </c>
      <c r="U187" s="762">
        <v>396.5</v>
      </c>
      <c r="V187" s="762">
        <v>396.5</v>
      </c>
      <c r="W187" s="721" t="s">
        <v>627</v>
      </c>
      <c r="X187" s="722">
        <v>57</v>
      </c>
      <c r="Y187" s="762">
        <v>396.5</v>
      </c>
      <c r="Z187" s="762">
        <v>396.5</v>
      </c>
      <c r="AA187" s="762">
        <v>396.5</v>
      </c>
      <c r="AB187" s="721" t="s">
        <v>627</v>
      </c>
      <c r="AC187" s="722">
        <v>54</v>
      </c>
      <c r="AD187" s="721" t="str">
        <f>VLOOKUP(B:B,'Conditions and freight surcharg'!A:D,3,FALSE)</f>
        <v>Refer to Terms and Surcharges</v>
      </c>
      <c r="AE187" s="721" t="str">
        <f>VLOOKUP(C:C,'Conditions and freight surcharg'!B:E,3,FALSE)</f>
        <v>Low-Sulphur SC and GRI</v>
      </c>
    </row>
    <row r="188" spans="1:31" s="709" customFormat="1" ht="30" customHeight="1">
      <c r="A188" s="36"/>
      <c r="B188" s="484" t="s">
        <v>187</v>
      </c>
      <c r="C188" s="720" t="s">
        <v>188</v>
      </c>
      <c r="D188" s="720" t="s">
        <v>713</v>
      </c>
      <c r="E188" s="762">
        <v>15.5</v>
      </c>
      <c r="F188" s="762">
        <v>15.5</v>
      </c>
      <c r="G188" s="762">
        <v>15.5</v>
      </c>
      <c r="H188" s="721" t="s">
        <v>633</v>
      </c>
      <c r="I188" s="722">
        <v>16</v>
      </c>
      <c r="J188" s="762">
        <v>15.5</v>
      </c>
      <c r="K188" s="762">
        <v>15.5</v>
      </c>
      <c r="L188" s="762">
        <v>15.5</v>
      </c>
      <c r="M188" s="721" t="s">
        <v>633</v>
      </c>
      <c r="N188" s="722">
        <v>15</v>
      </c>
      <c r="O188" s="762">
        <v>15.5</v>
      </c>
      <c r="P188" s="762">
        <v>15.5</v>
      </c>
      <c r="Q188" s="762">
        <v>15.5</v>
      </c>
      <c r="R188" s="725" t="s">
        <v>633</v>
      </c>
      <c r="S188" s="722">
        <v>13</v>
      </c>
      <c r="T188" s="762">
        <v>70.5</v>
      </c>
      <c r="U188" s="762">
        <v>70.5</v>
      </c>
      <c r="V188" s="762">
        <v>70.5</v>
      </c>
      <c r="W188" s="721" t="s">
        <v>1085</v>
      </c>
      <c r="X188" s="722">
        <v>20</v>
      </c>
      <c r="Y188" s="762" t="s">
        <v>690</v>
      </c>
      <c r="Z188" s="762" t="s">
        <v>690</v>
      </c>
      <c r="AA188" s="762" t="s">
        <v>690</v>
      </c>
      <c r="AB188" s="721" t="s">
        <v>690</v>
      </c>
      <c r="AC188" s="722" t="s">
        <v>690</v>
      </c>
      <c r="AD188" s="721" t="s">
        <v>927</v>
      </c>
      <c r="AE188" s="721" t="str">
        <f>VLOOKUP(C:C,'Conditions and freight surcharg'!B:E,3,FALSE)</f>
        <v>Low-Sulphur SC and GRI</v>
      </c>
    </row>
    <row r="189" spans="1:31" s="709" customFormat="1" ht="30" customHeight="1">
      <c r="A189" s="36"/>
      <c r="B189" s="484" t="s">
        <v>2245</v>
      </c>
      <c r="C189" s="720" t="s">
        <v>188</v>
      </c>
      <c r="D189" s="720" t="s">
        <v>713</v>
      </c>
      <c r="E189" s="762">
        <v>141.5</v>
      </c>
      <c r="F189" s="762">
        <v>141.5</v>
      </c>
      <c r="G189" s="762">
        <v>283</v>
      </c>
      <c r="H189" s="721" t="s">
        <v>627</v>
      </c>
      <c r="I189" s="722">
        <v>33</v>
      </c>
      <c r="J189" s="762">
        <v>141.5</v>
      </c>
      <c r="K189" s="762">
        <v>141.5</v>
      </c>
      <c r="L189" s="762">
        <v>283</v>
      </c>
      <c r="M189" s="721" t="s">
        <v>627</v>
      </c>
      <c r="N189" s="722">
        <v>32</v>
      </c>
      <c r="O189" s="762">
        <v>141.5</v>
      </c>
      <c r="P189" s="762">
        <v>141.5</v>
      </c>
      <c r="Q189" s="762">
        <v>283</v>
      </c>
      <c r="R189" s="721" t="s">
        <v>627</v>
      </c>
      <c r="S189" s="722">
        <v>30</v>
      </c>
      <c r="T189" s="762">
        <v>151.5</v>
      </c>
      <c r="U189" s="762">
        <v>151.5</v>
      </c>
      <c r="V189" s="762">
        <v>293</v>
      </c>
      <c r="W189" s="721" t="s">
        <v>627</v>
      </c>
      <c r="X189" s="722">
        <v>29</v>
      </c>
      <c r="Y189" s="762">
        <v>151.5</v>
      </c>
      <c r="Z189" s="762">
        <v>151.5</v>
      </c>
      <c r="AA189" s="762">
        <v>293</v>
      </c>
      <c r="AB189" s="721" t="s">
        <v>627</v>
      </c>
      <c r="AC189" s="722">
        <v>26</v>
      </c>
      <c r="AD189" s="721" t="s">
        <v>927</v>
      </c>
      <c r="AE189" s="721" t="str">
        <f>VLOOKUP(C:C,'Conditions and freight surcharg'!B:E,3,FALSE)</f>
        <v>Low-Sulphur SC and GRI</v>
      </c>
    </row>
    <row r="190" spans="1:31" s="709" customFormat="1" ht="30" customHeight="1">
      <c r="A190" s="36"/>
      <c r="B190" s="484" t="s">
        <v>319</v>
      </c>
      <c r="C190" s="720" t="s">
        <v>319</v>
      </c>
      <c r="D190" s="720" t="s">
        <v>713</v>
      </c>
      <c r="E190" s="762">
        <v>292.5</v>
      </c>
      <c r="F190" s="762">
        <v>292.5</v>
      </c>
      <c r="G190" s="762">
        <v>292.5</v>
      </c>
      <c r="H190" s="721" t="s">
        <v>627</v>
      </c>
      <c r="I190" s="722" t="s">
        <v>690</v>
      </c>
      <c r="J190" s="762">
        <v>292.5</v>
      </c>
      <c r="K190" s="762">
        <v>292.5</v>
      </c>
      <c r="L190" s="762">
        <v>292.5</v>
      </c>
      <c r="M190" s="721" t="s">
        <v>627</v>
      </c>
      <c r="N190" s="722" t="s">
        <v>690</v>
      </c>
      <c r="O190" s="762">
        <v>292.5</v>
      </c>
      <c r="P190" s="762">
        <v>292.5</v>
      </c>
      <c r="Q190" s="762">
        <v>292.5</v>
      </c>
      <c r="R190" s="724" t="s">
        <v>627</v>
      </c>
      <c r="S190" s="722" t="s">
        <v>690</v>
      </c>
      <c r="T190" s="762">
        <v>302.5</v>
      </c>
      <c r="U190" s="762">
        <v>302.5</v>
      </c>
      <c r="V190" s="762">
        <v>302.5</v>
      </c>
      <c r="W190" s="721" t="s">
        <v>627</v>
      </c>
      <c r="X190" s="722" t="s">
        <v>690</v>
      </c>
      <c r="Y190" s="762">
        <v>302.5</v>
      </c>
      <c r="Z190" s="762">
        <v>302.5</v>
      </c>
      <c r="AA190" s="762">
        <v>302.5</v>
      </c>
      <c r="AB190" s="721" t="s">
        <v>627</v>
      </c>
      <c r="AC190" s="722" t="s">
        <v>690</v>
      </c>
      <c r="AD190" s="721" t="s">
        <v>927</v>
      </c>
      <c r="AE190" s="721" t="str">
        <f>VLOOKUP(C:C,'Conditions and freight surcharg'!B:E,3,FALSE)</f>
        <v>Low-Sulphur SC and GRI</v>
      </c>
    </row>
    <row r="191" spans="1:31" s="709" customFormat="1" ht="30" customHeight="1">
      <c r="A191" s="36"/>
      <c r="B191" s="486" t="s">
        <v>439</v>
      </c>
      <c r="C191" s="726" t="s">
        <v>440</v>
      </c>
      <c r="D191" s="720" t="s">
        <v>713</v>
      </c>
      <c r="E191" s="762">
        <v>386.5</v>
      </c>
      <c r="F191" s="762">
        <v>386.5</v>
      </c>
      <c r="G191" s="762">
        <v>386.5</v>
      </c>
      <c r="H191" s="721" t="s">
        <v>627</v>
      </c>
      <c r="I191" s="722" t="s">
        <v>690</v>
      </c>
      <c r="J191" s="762">
        <v>386.5</v>
      </c>
      <c r="K191" s="762">
        <v>386.5</v>
      </c>
      <c r="L191" s="762">
        <v>386.5</v>
      </c>
      <c r="M191" s="721" t="s">
        <v>627</v>
      </c>
      <c r="N191" s="722" t="s">
        <v>690</v>
      </c>
      <c r="O191" s="762">
        <v>386.5</v>
      </c>
      <c r="P191" s="762">
        <v>386.5</v>
      </c>
      <c r="Q191" s="762">
        <v>386.5</v>
      </c>
      <c r="R191" s="721" t="s">
        <v>627</v>
      </c>
      <c r="S191" s="722" t="s">
        <v>690</v>
      </c>
      <c r="T191" s="762">
        <v>396.5</v>
      </c>
      <c r="U191" s="762">
        <v>396.5</v>
      </c>
      <c r="V191" s="762">
        <v>396.5</v>
      </c>
      <c r="W191" s="721" t="s">
        <v>627</v>
      </c>
      <c r="X191" s="722" t="s">
        <v>690</v>
      </c>
      <c r="Y191" s="762">
        <v>396.5</v>
      </c>
      <c r="Z191" s="762">
        <v>396.5</v>
      </c>
      <c r="AA191" s="762">
        <v>396.5</v>
      </c>
      <c r="AB191" s="721" t="s">
        <v>627</v>
      </c>
      <c r="AC191" s="722" t="s">
        <v>690</v>
      </c>
      <c r="AD191" s="721" t="str">
        <f>VLOOKUP(B:B,'Conditions and freight surcharg'!A:D,3,FALSE)</f>
        <v>Refer to Terms and Surcharges</v>
      </c>
      <c r="AE191" s="721" t="str">
        <f>VLOOKUP(C:C,'Conditions and freight surcharg'!B:E,3,FALSE)</f>
        <v xml:space="preserve">ENS, Low-Sulphur SC and GRI </v>
      </c>
    </row>
    <row r="192" spans="1:31" s="709" customFormat="1" ht="30" customHeight="1">
      <c r="A192" s="36"/>
      <c r="B192" s="484" t="s">
        <v>578</v>
      </c>
      <c r="C192" s="720" t="s">
        <v>128</v>
      </c>
      <c r="D192" s="720" t="s">
        <v>713</v>
      </c>
      <c r="E192" s="762">
        <v>347.5</v>
      </c>
      <c r="F192" s="762">
        <v>347.5</v>
      </c>
      <c r="G192" s="762">
        <v>347.5</v>
      </c>
      <c r="H192" s="721" t="s">
        <v>627</v>
      </c>
      <c r="I192" s="722" t="e">
        <v>#VALUE!</v>
      </c>
      <c r="J192" s="762">
        <v>347.5</v>
      </c>
      <c r="K192" s="762">
        <v>347.5</v>
      </c>
      <c r="L192" s="762">
        <v>347.5</v>
      </c>
      <c r="M192" s="721" t="s">
        <v>627</v>
      </c>
      <c r="N192" s="722" t="e">
        <v>#VALUE!</v>
      </c>
      <c r="O192" s="762">
        <v>347.5</v>
      </c>
      <c r="P192" s="762">
        <v>347.5</v>
      </c>
      <c r="Q192" s="762">
        <v>347.5</v>
      </c>
      <c r="R192" s="724" t="s">
        <v>627</v>
      </c>
      <c r="S192" s="722" t="s">
        <v>690</v>
      </c>
      <c r="T192" s="762">
        <v>357.5</v>
      </c>
      <c r="U192" s="762">
        <v>357.5</v>
      </c>
      <c r="V192" s="762">
        <v>357.5</v>
      </c>
      <c r="W192" s="724" t="s">
        <v>627</v>
      </c>
      <c r="X192" s="722" t="s">
        <v>690</v>
      </c>
      <c r="Y192" s="762">
        <v>357.5</v>
      </c>
      <c r="Z192" s="762">
        <v>357.5</v>
      </c>
      <c r="AA192" s="762">
        <v>357.5</v>
      </c>
      <c r="AB192" s="721" t="s">
        <v>627</v>
      </c>
      <c r="AC192" s="722" t="s">
        <v>690</v>
      </c>
      <c r="AD192" s="721" t="s">
        <v>927</v>
      </c>
      <c r="AE192" s="721" t="str">
        <f>VLOOKUP(C:C,'Conditions and freight surcharg'!B:E,3,FALSE)</f>
        <v xml:space="preserve">ENS, Low-Sulphur SC and GRI </v>
      </c>
    </row>
    <row r="193" spans="1:31" s="709" customFormat="1" ht="30" customHeight="1">
      <c r="A193" s="36"/>
      <c r="B193" s="484" t="s">
        <v>49</v>
      </c>
      <c r="C193" s="720" t="s">
        <v>305</v>
      </c>
      <c r="D193" s="720" t="s">
        <v>713</v>
      </c>
      <c r="E193" s="762">
        <v>391.5</v>
      </c>
      <c r="F193" s="762">
        <v>391.5</v>
      </c>
      <c r="G193" s="762">
        <v>391.5</v>
      </c>
      <c r="H193" s="721" t="s">
        <v>627</v>
      </c>
      <c r="I193" s="722" t="s">
        <v>690</v>
      </c>
      <c r="J193" s="762">
        <v>391.5</v>
      </c>
      <c r="K193" s="762">
        <v>391.5</v>
      </c>
      <c r="L193" s="762">
        <v>391.5</v>
      </c>
      <c r="M193" s="721" t="s">
        <v>627</v>
      </c>
      <c r="N193" s="722" t="s">
        <v>690</v>
      </c>
      <c r="O193" s="762">
        <v>391.5</v>
      </c>
      <c r="P193" s="762">
        <v>391.5</v>
      </c>
      <c r="Q193" s="762">
        <v>391.5</v>
      </c>
      <c r="R193" s="721" t="s">
        <v>627</v>
      </c>
      <c r="S193" s="722" t="s">
        <v>690</v>
      </c>
      <c r="T193" s="762">
        <v>401.5</v>
      </c>
      <c r="U193" s="762">
        <v>401.5</v>
      </c>
      <c r="V193" s="762">
        <v>401.5</v>
      </c>
      <c r="W193" s="721" t="s">
        <v>627</v>
      </c>
      <c r="X193" s="722" t="s">
        <v>690</v>
      </c>
      <c r="Y193" s="762">
        <v>401.5</v>
      </c>
      <c r="Z193" s="762">
        <v>401.5</v>
      </c>
      <c r="AA193" s="762">
        <v>401.5</v>
      </c>
      <c r="AB193" s="721" t="s">
        <v>627</v>
      </c>
      <c r="AC193" s="722" t="s">
        <v>690</v>
      </c>
      <c r="AD193" s="721" t="s">
        <v>927</v>
      </c>
      <c r="AE193" s="721" t="str">
        <f>VLOOKUP(C:C,'Conditions and freight surcharg'!B:E,3,FALSE)</f>
        <v xml:space="preserve">ENS, Low-Sulphur SC and GRI </v>
      </c>
    </row>
    <row r="194" spans="1:31" s="709" customFormat="1" ht="30" customHeight="1">
      <c r="A194" s="36"/>
      <c r="B194" s="484" t="s">
        <v>17</v>
      </c>
      <c r="C194" s="720" t="s">
        <v>110</v>
      </c>
      <c r="D194" s="720" t="s">
        <v>713</v>
      </c>
      <c r="E194" s="762">
        <v>445.5</v>
      </c>
      <c r="F194" s="762">
        <v>445.5</v>
      </c>
      <c r="G194" s="762">
        <v>445.5</v>
      </c>
      <c r="H194" s="721" t="s">
        <v>627</v>
      </c>
      <c r="I194" s="722">
        <v>43</v>
      </c>
      <c r="J194" s="762">
        <v>445.5</v>
      </c>
      <c r="K194" s="762">
        <v>445.5</v>
      </c>
      <c r="L194" s="762">
        <v>445.5</v>
      </c>
      <c r="M194" s="721" t="s">
        <v>627</v>
      </c>
      <c r="N194" s="722">
        <v>42</v>
      </c>
      <c r="O194" s="762">
        <v>445.5</v>
      </c>
      <c r="P194" s="762">
        <v>445.5</v>
      </c>
      <c r="Q194" s="762">
        <v>445.5</v>
      </c>
      <c r="R194" s="721" t="s">
        <v>627</v>
      </c>
      <c r="S194" s="722">
        <v>40</v>
      </c>
      <c r="T194" s="762">
        <v>455.5</v>
      </c>
      <c r="U194" s="762">
        <v>455.5</v>
      </c>
      <c r="V194" s="762">
        <v>455.5</v>
      </c>
      <c r="W194" s="721" t="s">
        <v>627</v>
      </c>
      <c r="X194" s="722">
        <v>39</v>
      </c>
      <c r="Y194" s="762">
        <v>455.5</v>
      </c>
      <c r="Z194" s="762">
        <v>455.5</v>
      </c>
      <c r="AA194" s="762">
        <v>455.5</v>
      </c>
      <c r="AB194" s="721" t="s">
        <v>627</v>
      </c>
      <c r="AC194" s="722">
        <v>36</v>
      </c>
      <c r="AD194" s="721" t="str">
        <f>VLOOKUP(B:B,'Conditions and freight surcharg'!A:D,3,FALSE)</f>
        <v>Refer to Terms and Surcharges</v>
      </c>
      <c r="AE194" s="721" t="str">
        <f>VLOOKUP(C:C,'Conditions and freight surcharg'!B:E,3,FALSE)</f>
        <v>Low-Sulphur SC and GRI</v>
      </c>
    </row>
    <row r="195" spans="1:31" s="709" customFormat="1" ht="30" customHeight="1">
      <c r="A195" s="37"/>
      <c r="B195" s="486" t="s">
        <v>163</v>
      </c>
      <c r="C195" s="726" t="s">
        <v>164</v>
      </c>
      <c r="D195" s="720" t="s">
        <v>713</v>
      </c>
      <c r="E195" s="762">
        <v>857.5</v>
      </c>
      <c r="F195" s="762">
        <v>857.5</v>
      </c>
      <c r="G195" s="762">
        <v>1715</v>
      </c>
      <c r="H195" s="721" t="s">
        <v>627</v>
      </c>
      <c r="I195" s="722" t="s">
        <v>690</v>
      </c>
      <c r="J195" s="762">
        <v>857.5</v>
      </c>
      <c r="K195" s="762">
        <v>857.5</v>
      </c>
      <c r="L195" s="762">
        <v>1715</v>
      </c>
      <c r="M195" s="721" t="s">
        <v>627</v>
      </c>
      <c r="N195" s="722" t="s">
        <v>690</v>
      </c>
      <c r="O195" s="762">
        <v>857.5</v>
      </c>
      <c r="P195" s="762">
        <v>857.5</v>
      </c>
      <c r="Q195" s="762">
        <v>1715</v>
      </c>
      <c r="R195" s="721" t="s">
        <v>627</v>
      </c>
      <c r="S195" s="722" t="s">
        <v>690</v>
      </c>
      <c r="T195" s="762">
        <v>867.5</v>
      </c>
      <c r="U195" s="762">
        <v>867.5</v>
      </c>
      <c r="V195" s="762">
        <v>1725</v>
      </c>
      <c r="W195" s="721" t="s">
        <v>627</v>
      </c>
      <c r="X195" s="722" t="s">
        <v>690</v>
      </c>
      <c r="Y195" s="762">
        <v>867.5</v>
      </c>
      <c r="Z195" s="762">
        <v>867.5</v>
      </c>
      <c r="AA195" s="762">
        <v>1725</v>
      </c>
      <c r="AB195" s="721" t="s">
        <v>627</v>
      </c>
      <c r="AC195" s="722" t="s">
        <v>690</v>
      </c>
      <c r="AD195" s="721" t="str">
        <f>VLOOKUP(B:B,'Conditions and freight surcharg'!A:D,3,FALSE)</f>
        <v>Refer to Terms and Surcharges</v>
      </c>
      <c r="AE195" s="721" t="str">
        <f>VLOOKUP(C:C,'Conditions and freight surcharg'!B:E,3,FALSE)</f>
        <v>Low-Sulphur SC and GRI</v>
      </c>
    </row>
    <row r="196" spans="1:31" s="709" customFormat="1" ht="30" customHeight="1">
      <c r="A196" s="36"/>
      <c r="B196" s="484" t="s">
        <v>645</v>
      </c>
      <c r="C196" s="720" t="s">
        <v>164</v>
      </c>
      <c r="D196" s="720" t="s">
        <v>713</v>
      </c>
      <c r="E196" s="762">
        <v>857.5</v>
      </c>
      <c r="F196" s="762">
        <v>857.5</v>
      </c>
      <c r="G196" s="762">
        <v>1715</v>
      </c>
      <c r="H196" s="721" t="s">
        <v>627</v>
      </c>
      <c r="I196" s="722" t="s">
        <v>690</v>
      </c>
      <c r="J196" s="762">
        <v>857.5</v>
      </c>
      <c r="K196" s="762">
        <v>857.5</v>
      </c>
      <c r="L196" s="762">
        <v>1715</v>
      </c>
      <c r="M196" s="721" t="s">
        <v>627</v>
      </c>
      <c r="N196" s="722" t="s">
        <v>690</v>
      </c>
      <c r="O196" s="762">
        <v>857.5</v>
      </c>
      <c r="P196" s="762">
        <v>857.5</v>
      </c>
      <c r="Q196" s="762">
        <v>1715</v>
      </c>
      <c r="R196" s="721" t="s">
        <v>627</v>
      </c>
      <c r="S196" s="722" t="s">
        <v>690</v>
      </c>
      <c r="T196" s="762">
        <v>867.5</v>
      </c>
      <c r="U196" s="762">
        <v>867.5</v>
      </c>
      <c r="V196" s="762">
        <v>1725</v>
      </c>
      <c r="W196" s="721" t="s">
        <v>627</v>
      </c>
      <c r="X196" s="722" t="s">
        <v>690</v>
      </c>
      <c r="Y196" s="762">
        <v>867.5</v>
      </c>
      <c r="Z196" s="762">
        <v>867.5</v>
      </c>
      <c r="AA196" s="762">
        <v>1725</v>
      </c>
      <c r="AB196" s="721" t="s">
        <v>627</v>
      </c>
      <c r="AC196" s="722" t="s">
        <v>690</v>
      </c>
      <c r="AD196" s="721" t="s">
        <v>927</v>
      </c>
      <c r="AE196" s="721" t="str">
        <f>VLOOKUP(C:C,'Conditions and freight surcharg'!B:E,3,FALSE)</f>
        <v>Low-Sulphur SC and GRI</v>
      </c>
    </row>
    <row r="197" spans="1:31" s="709" customFormat="1" ht="30" customHeight="1">
      <c r="A197" s="36"/>
      <c r="B197" s="734" t="s">
        <v>646</v>
      </c>
      <c r="C197" s="735" t="s">
        <v>540</v>
      </c>
      <c r="D197" s="720" t="s">
        <v>713</v>
      </c>
      <c r="E197" s="762">
        <v>175.5</v>
      </c>
      <c r="F197" s="762">
        <v>175.5</v>
      </c>
      <c r="G197" s="762">
        <v>175.5</v>
      </c>
      <c r="H197" s="721" t="s">
        <v>627</v>
      </c>
      <c r="I197" s="722">
        <v>30</v>
      </c>
      <c r="J197" s="762">
        <v>175.5</v>
      </c>
      <c r="K197" s="762">
        <v>175.5</v>
      </c>
      <c r="L197" s="762">
        <v>175.5</v>
      </c>
      <c r="M197" s="721" t="s">
        <v>627</v>
      </c>
      <c r="N197" s="722">
        <v>29</v>
      </c>
      <c r="O197" s="762">
        <v>175.5</v>
      </c>
      <c r="P197" s="762">
        <v>175.5</v>
      </c>
      <c r="Q197" s="762">
        <v>175.5</v>
      </c>
      <c r="R197" s="724" t="s">
        <v>627</v>
      </c>
      <c r="S197" s="722">
        <v>27</v>
      </c>
      <c r="T197" s="762">
        <v>185.5</v>
      </c>
      <c r="U197" s="762">
        <v>185.5</v>
      </c>
      <c r="V197" s="762">
        <v>185.5</v>
      </c>
      <c r="W197" s="721" t="s">
        <v>627</v>
      </c>
      <c r="X197" s="722">
        <v>26</v>
      </c>
      <c r="Y197" s="762">
        <v>185.5</v>
      </c>
      <c r="Z197" s="762">
        <v>185.5</v>
      </c>
      <c r="AA197" s="762">
        <v>185.5</v>
      </c>
      <c r="AB197" s="721" t="s">
        <v>627</v>
      </c>
      <c r="AC197" s="722">
        <v>23</v>
      </c>
      <c r="AD197" s="721" t="s">
        <v>927</v>
      </c>
      <c r="AE197" s="721" t="str">
        <f>VLOOKUP(C:C,'Conditions and freight surcharg'!B:E,3,FALSE)</f>
        <v>Low-Sulphur SC and GRI</v>
      </c>
    </row>
    <row r="198" spans="1:31" s="709" customFormat="1" ht="30" customHeight="1">
      <c r="A198" s="36"/>
      <c r="B198" s="484" t="s">
        <v>647</v>
      </c>
      <c r="C198" s="720" t="s">
        <v>540</v>
      </c>
      <c r="D198" s="720" t="s">
        <v>713</v>
      </c>
      <c r="E198" s="762">
        <v>131.5</v>
      </c>
      <c r="F198" s="762">
        <v>131.5</v>
      </c>
      <c r="G198" s="762">
        <v>131.5</v>
      </c>
      <c r="H198" s="721" t="s">
        <v>627</v>
      </c>
      <c r="I198" s="722">
        <v>28</v>
      </c>
      <c r="J198" s="762">
        <v>131.5</v>
      </c>
      <c r="K198" s="762">
        <v>131.5</v>
      </c>
      <c r="L198" s="762">
        <v>131.5</v>
      </c>
      <c r="M198" s="721" t="s">
        <v>627</v>
      </c>
      <c r="N198" s="722">
        <v>27</v>
      </c>
      <c r="O198" s="762">
        <v>131.5</v>
      </c>
      <c r="P198" s="762">
        <v>131.5</v>
      </c>
      <c r="Q198" s="762">
        <v>131.5</v>
      </c>
      <c r="R198" s="724" t="s">
        <v>627</v>
      </c>
      <c r="S198" s="722">
        <v>25</v>
      </c>
      <c r="T198" s="762">
        <v>141.5</v>
      </c>
      <c r="U198" s="762">
        <v>141.5</v>
      </c>
      <c r="V198" s="762">
        <v>141.5</v>
      </c>
      <c r="W198" s="721" t="s">
        <v>627</v>
      </c>
      <c r="X198" s="722">
        <v>24</v>
      </c>
      <c r="Y198" s="762">
        <v>141.5</v>
      </c>
      <c r="Z198" s="762">
        <v>141.5</v>
      </c>
      <c r="AA198" s="762">
        <v>141.5</v>
      </c>
      <c r="AB198" s="723" t="s">
        <v>627</v>
      </c>
      <c r="AC198" s="722">
        <v>21</v>
      </c>
      <c r="AD198" s="721" t="str">
        <f>VLOOKUP(B:B,'Conditions and freight surcharg'!A:D,3,FALSE)</f>
        <v>Refer to Terms and Surcharges</v>
      </c>
      <c r="AE198" s="721" t="str">
        <f>VLOOKUP(C:C,'Conditions and freight surcharg'!B:E,3,FALSE)</f>
        <v>Low-Sulphur SC and GRI</v>
      </c>
    </row>
    <row r="199" spans="1:31" s="709" customFormat="1" ht="30" customHeight="1">
      <c r="A199" s="36"/>
      <c r="B199" s="484" t="s">
        <v>648</v>
      </c>
      <c r="C199" s="726" t="s">
        <v>540</v>
      </c>
      <c r="D199" s="720" t="s">
        <v>713</v>
      </c>
      <c r="E199" s="762">
        <v>132.5</v>
      </c>
      <c r="F199" s="762">
        <v>132.5</v>
      </c>
      <c r="G199" s="762">
        <v>132.5</v>
      </c>
      <c r="H199" s="721" t="s">
        <v>627</v>
      </c>
      <c r="I199" s="722">
        <v>25</v>
      </c>
      <c r="J199" s="762">
        <v>132.5</v>
      </c>
      <c r="K199" s="762">
        <v>132.5</v>
      </c>
      <c r="L199" s="762">
        <v>132.5</v>
      </c>
      <c r="M199" s="721" t="s">
        <v>627</v>
      </c>
      <c r="N199" s="722">
        <v>24</v>
      </c>
      <c r="O199" s="762">
        <v>132.5</v>
      </c>
      <c r="P199" s="762">
        <v>132.5</v>
      </c>
      <c r="Q199" s="762">
        <v>132.5</v>
      </c>
      <c r="R199" s="724" t="s">
        <v>627</v>
      </c>
      <c r="S199" s="722">
        <v>22</v>
      </c>
      <c r="T199" s="762">
        <v>142.5</v>
      </c>
      <c r="U199" s="762">
        <v>142.5</v>
      </c>
      <c r="V199" s="762">
        <v>142.5</v>
      </c>
      <c r="W199" s="721" t="s">
        <v>627</v>
      </c>
      <c r="X199" s="722">
        <v>21</v>
      </c>
      <c r="Y199" s="762">
        <v>142.5</v>
      </c>
      <c r="Z199" s="762">
        <v>142.5</v>
      </c>
      <c r="AA199" s="762">
        <v>142.5</v>
      </c>
      <c r="AB199" s="721" t="s">
        <v>627</v>
      </c>
      <c r="AC199" s="722">
        <v>18</v>
      </c>
      <c r="AD199" s="721" t="s">
        <v>927</v>
      </c>
      <c r="AE199" s="721" t="str">
        <f>VLOOKUP(C:C,'Conditions and freight surcharg'!B:E,3,FALSE)</f>
        <v>Low-Sulphur SC and GRI</v>
      </c>
    </row>
    <row r="200" spans="1:31" s="709" customFormat="1" ht="30" customHeight="1">
      <c r="A200" s="36"/>
      <c r="B200" s="484" t="s">
        <v>368</v>
      </c>
      <c r="C200" s="720" t="s">
        <v>540</v>
      </c>
      <c r="D200" s="720" t="s">
        <v>713</v>
      </c>
      <c r="E200" s="762">
        <v>265.5</v>
      </c>
      <c r="F200" s="762">
        <v>265.5</v>
      </c>
      <c r="G200" s="762">
        <v>265.5</v>
      </c>
      <c r="H200" s="721" t="s">
        <v>627</v>
      </c>
      <c r="I200" s="722">
        <v>35</v>
      </c>
      <c r="J200" s="762">
        <v>265.5</v>
      </c>
      <c r="K200" s="762">
        <v>265.5</v>
      </c>
      <c r="L200" s="762">
        <v>265.5</v>
      </c>
      <c r="M200" s="721" t="s">
        <v>627</v>
      </c>
      <c r="N200" s="722">
        <v>34</v>
      </c>
      <c r="O200" s="762">
        <v>265.5</v>
      </c>
      <c r="P200" s="762">
        <v>265.5</v>
      </c>
      <c r="Q200" s="762">
        <v>265.5</v>
      </c>
      <c r="R200" s="721" t="s">
        <v>627</v>
      </c>
      <c r="S200" s="722">
        <v>32</v>
      </c>
      <c r="T200" s="762">
        <v>275.5</v>
      </c>
      <c r="U200" s="762">
        <v>275.5</v>
      </c>
      <c r="V200" s="762">
        <v>275.5</v>
      </c>
      <c r="W200" s="721" t="s">
        <v>627</v>
      </c>
      <c r="X200" s="722">
        <v>31</v>
      </c>
      <c r="Y200" s="762">
        <v>275.5</v>
      </c>
      <c r="Z200" s="762">
        <v>275.5</v>
      </c>
      <c r="AA200" s="762">
        <v>275.5</v>
      </c>
      <c r="AB200" s="721" t="s">
        <v>627</v>
      </c>
      <c r="AC200" s="722">
        <v>28</v>
      </c>
      <c r="AD200" s="721" t="str">
        <f>VLOOKUP(B:B,'Conditions and freight surcharg'!A:D,3,FALSE)</f>
        <v>Refer to Terms and Surcharges</v>
      </c>
      <c r="AE200" s="721" t="str">
        <f>VLOOKUP(C:C,'Conditions and freight surcharg'!B:E,3,FALSE)</f>
        <v>Low-Sulphur SC and GRI</v>
      </c>
    </row>
    <row r="201" spans="1:31" s="709" customFormat="1" ht="30" customHeight="1">
      <c r="A201" s="36"/>
      <c r="B201" s="484" t="s">
        <v>579</v>
      </c>
      <c r="C201" s="726" t="s">
        <v>540</v>
      </c>
      <c r="D201" s="720" t="s">
        <v>713</v>
      </c>
      <c r="E201" s="762">
        <v>104.5</v>
      </c>
      <c r="F201" s="762">
        <v>104.5</v>
      </c>
      <c r="G201" s="762">
        <v>104.5</v>
      </c>
      <c r="H201" s="721" t="s">
        <v>627</v>
      </c>
      <c r="I201" s="722">
        <v>22</v>
      </c>
      <c r="J201" s="762">
        <v>104.5</v>
      </c>
      <c r="K201" s="762">
        <v>104.5</v>
      </c>
      <c r="L201" s="762">
        <v>104.5</v>
      </c>
      <c r="M201" s="721" t="s">
        <v>627</v>
      </c>
      <c r="N201" s="722">
        <v>21</v>
      </c>
      <c r="O201" s="762">
        <v>104.5</v>
      </c>
      <c r="P201" s="762">
        <v>104.5</v>
      </c>
      <c r="Q201" s="762">
        <v>104.5</v>
      </c>
      <c r="R201" s="724" t="s">
        <v>627</v>
      </c>
      <c r="S201" s="722">
        <v>19</v>
      </c>
      <c r="T201" s="762">
        <v>114.5</v>
      </c>
      <c r="U201" s="762">
        <v>114.5</v>
      </c>
      <c r="V201" s="762">
        <v>114.5</v>
      </c>
      <c r="W201" s="721" t="s">
        <v>627</v>
      </c>
      <c r="X201" s="722">
        <v>18</v>
      </c>
      <c r="Y201" s="762">
        <v>114.5</v>
      </c>
      <c r="Z201" s="762">
        <v>114.5</v>
      </c>
      <c r="AA201" s="762">
        <v>114.5</v>
      </c>
      <c r="AB201" s="721" t="s">
        <v>627</v>
      </c>
      <c r="AC201" s="722">
        <v>15</v>
      </c>
      <c r="AD201" s="721" t="s">
        <v>927</v>
      </c>
      <c r="AE201" s="721" t="str">
        <f>VLOOKUP(C:C,'Conditions and freight surcharg'!B:E,3,FALSE)</f>
        <v>Low-Sulphur SC and GRI</v>
      </c>
    </row>
    <row r="202" spans="1:31" s="709" customFormat="1" ht="30" customHeight="1">
      <c r="A202" s="36"/>
      <c r="B202" s="484" t="s">
        <v>580</v>
      </c>
      <c r="C202" s="726" t="s">
        <v>540</v>
      </c>
      <c r="D202" s="720" t="s">
        <v>713</v>
      </c>
      <c r="E202" s="762">
        <v>104.5</v>
      </c>
      <c r="F202" s="762">
        <v>104.5</v>
      </c>
      <c r="G202" s="762">
        <v>104.5</v>
      </c>
      <c r="H202" s="721" t="s">
        <v>627</v>
      </c>
      <c r="I202" s="722">
        <v>26</v>
      </c>
      <c r="J202" s="762">
        <v>104.5</v>
      </c>
      <c r="K202" s="762">
        <v>104.5</v>
      </c>
      <c r="L202" s="762">
        <v>104.5</v>
      </c>
      <c r="M202" s="721" t="s">
        <v>627</v>
      </c>
      <c r="N202" s="722">
        <v>25</v>
      </c>
      <c r="O202" s="762">
        <v>104.5</v>
      </c>
      <c r="P202" s="762">
        <v>104.5</v>
      </c>
      <c r="Q202" s="762">
        <v>104.5</v>
      </c>
      <c r="R202" s="721" t="s">
        <v>627</v>
      </c>
      <c r="S202" s="722">
        <v>23</v>
      </c>
      <c r="T202" s="762">
        <v>114.5</v>
      </c>
      <c r="U202" s="762">
        <v>114.5</v>
      </c>
      <c r="V202" s="762">
        <v>114.5</v>
      </c>
      <c r="W202" s="721" t="s">
        <v>627</v>
      </c>
      <c r="X202" s="722">
        <v>22</v>
      </c>
      <c r="Y202" s="762">
        <v>114.5</v>
      </c>
      <c r="Z202" s="762">
        <v>114.5</v>
      </c>
      <c r="AA202" s="762">
        <v>114.5</v>
      </c>
      <c r="AB202" s="721" t="s">
        <v>627</v>
      </c>
      <c r="AC202" s="722">
        <v>19</v>
      </c>
      <c r="AD202" s="721" t="s">
        <v>927</v>
      </c>
      <c r="AE202" s="721" t="str">
        <f>VLOOKUP(C:C,'Conditions and freight surcharg'!B:E,3,FALSE)</f>
        <v>Low-Sulphur SC and GRI</v>
      </c>
    </row>
    <row r="203" spans="1:31" s="709" customFormat="1" ht="30" customHeight="1">
      <c r="A203" s="36"/>
      <c r="B203" s="484" t="s">
        <v>77</v>
      </c>
      <c r="C203" s="726" t="s">
        <v>540</v>
      </c>
      <c r="D203" s="720" t="s">
        <v>713</v>
      </c>
      <c r="E203" s="762">
        <v>89.5</v>
      </c>
      <c r="F203" s="762">
        <v>89.5</v>
      </c>
      <c r="G203" s="762">
        <v>89.5</v>
      </c>
      <c r="H203" s="721" t="s">
        <v>627</v>
      </c>
      <c r="I203" s="722">
        <v>23</v>
      </c>
      <c r="J203" s="762">
        <v>89.5</v>
      </c>
      <c r="K203" s="762">
        <v>89.5</v>
      </c>
      <c r="L203" s="762">
        <v>89.5</v>
      </c>
      <c r="M203" s="721" t="s">
        <v>627</v>
      </c>
      <c r="N203" s="722">
        <v>22</v>
      </c>
      <c r="O203" s="762">
        <v>89.5</v>
      </c>
      <c r="P203" s="762">
        <v>89.5</v>
      </c>
      <c r="Q203" s="762">
        <v>89.5</v>
      </c>
      <c r="R203" s="721" t="s">
        <v>627</v>
      </c>
      <c r="S203" s="722">
        <v>20</v>
      </c>
      <c r="T203" s="762">
        <v>99.5</v>
      </c>
      <c r="U203" s="762">
        <v>99.5</v>
      </c>
      <c r="V203" s="762">
        <v>99.5</v>
      </c>
      <c r="W203" s="721" t="s">
        <v>627</v>
      </c>
      <c r="X203" s="722">
        <v>19</v>
      </c>
      <c r="Y203" s="762">
        <v>99.5</v>
      </c>
      <c r="Z203" s="762">
        <v>99.5</v>
      </c>
      <c r="AA203" s="762">
        <v>99.5</v>
      </c>
      <c r="AB203" s="721" t="s">
        <v>627</v>
      </c>
      <c r="AC203" s="722">
        <v>16</v>
      </c>
      <c r="AD203" s="721" t="str">
        <f>VLOOKUP(B:B,'Conditions and freight surcharg'!A:D,3,FALSE)</f>
        <v>Refer to Terms and Surcharges</v>
      </c>
      <c r="AE203" s="721" t="str">
        <f>VLOOKUP(C:C,'Conditions and freight surcharg'!B:E,3,FALSE)</f>
        <v>Low-Sulphur SC and GRI</v>
      </c>
    </row>
    <row r="204" spans="1:31" s="709" customFormat="1" ht="30" customHeight="1">
      <c r="A204" s="36"/>
      <c r="B204" s="486" t="s">
        <v>649</v>
      </c>
      <c r="C204" s="726" t="s">
        <v>540</v>
      </c>
      <c r="D204" s="720" t="s">
        <v>713</v>
      </c>
      <c r="E204" s="762">
        <v>137.5</v>
      </c>
      <c r="F204" s="762">
        <v>137.5</v>
      </c>
      <c r="G204" s="762">
        <v>137.5</v>
      </c>
      <c r="H204" s="721" t="s">
        <v>627</v>
      </c>
      <c r="I204" s="722">
        <v>24</v>
      </c>
      <c r="J204" s="762">
        <v>137.5</v>
      </c>
      <c r="K204" s="762">
        <v>137.5</v>
      </c>
      <c r="L204" s="762">
        <v>137.5</v>
      </c>
      <c r="M204" s="721" t="s">
        <v>627</v>
      </c>
      <c r="N204" s="722">
        <v>23</v>
      </c>
      <c r="O204" s="762">
        <v>137.5</v>
      </c>
      <c r="P204" s="762">
        <v>137.5</v>
      </c>
      <c r="Q204" s="762">
        <v>137.5</v>
      </c>
      <c r="R204" s="721" t="s">
        <v>627</v>
      </c>
      <c r="S204" s="722">
        <v>21</v>
      </c>
      <c r="T204" s="762">
        <v>147.5</v>
      </c>
      <c r="U204" s="762">
        <v>147.5</v>
      </c>
      <c r="V204" s="762">
        <v>147.5</v>
      </c>
      <c r="W204" s="721" t="s">
        <v>627</v>
      </c>
      <c r="X204" s="722">
        <v>20</v>
      </c>
      <c r="Y204" s="762">
        <v>147.5</v>
      </c>
      <c r="Z204" s="762">
        <v>147.5</v>
      </c>
      <c r="AA204" s="762">
        <v>147.5</v>
      </c>
      <c r="AB204" s="721" t="s">
        <v>627</v>
      </c>
      <c r="AC204" s="722">
        <v>17</v>
      </c>
      <c r="AD204" s="721" t="s">
        <v>927</v>
      </c>
      <c r="AE204" s="721" t="str">
        <f>VLOOKUP(C:C,'Conditions and freight surcharg'!B:E,3,FALSE)</f>
        <v>Low-Sulphur SC and GRI</v>
      </c>
    </row>
    <row r="205" spans="1:31" s="709" customFormat="1" ht="30" customHeight="1">
      <c r="A205" s="36"/>
      <c r="B205" s="484" t="s">
        <v>650</v>
      </c>
      <c r="C205" s="720" t="s">
        <v>540</v>
      </c>
      <c r="D205" s="720" t="s">
        <v>713</v>
      </c>
      <c r="E205" s="762">
        <v>239.5</v>
      </c>
      <c r="F205" s="762">
        <v>239.5</v>
      </c>
      <c r="G205" s="762">
        <v>479</v>
      </c>
      <c r="H205" s="721" t="s">
        <v>627</v>
      </c>
      <c r="I205" s="722">
        <v>31</v>
      </c>
      <c r="J205" s="762">
        <v>239.5</v>
      </c>
      <c r="K205" s="762">
        <v>239.5</v>
      </c>
      <c r="L205" s="762">
        <v>479</v>
      </c>
      <c r="M205" s="721" t="s">
        <v>627</v>
      </c>
      <c r="N205" s="722">
        <v>30</v>
      </c>
      <c r="O205" s="762">
        <v>239.5</v>
      </c>
      <c r="P205" s="762">
        <v>239.5</v>
      </c>
      <c r="Q205" s="762">
        <v>479</v>
      </c>
      <c r="R205" s="724" t="s">
        <v>627</v>
      </c>
      <c r="S205" s="722">
        <v>28</v>
      </c>
      <c r="T205" s="762">
        <v>249.5</v>
      </c>
      <c r="U205" s="762">
        <v>249.5</v>
      </c>
      <c r="V205" s="762">
        <v>489</v>
      </c>
      <c r="W205" s="721" t="s">
        <v>627</v>
      </c>
      <c r="X205" s="722">
        <v>27</v>
      </c>
      <c r="Y205" s="762">
        <v>249.5</v>
      </c>
      <c r="Z205" s="762">
        <v>249.5</v>
      </c>
      <c r="AA205" s="762">
        <v>489</v>
      </c>
      <c r="AB205" s="721" t="s">
        <v>627</v>
      </c>
      <c r="AC205" s="722">
        <v>24</v>
      </c>
      <c r="AD205" s="721" t="str">
        <f>VLOOKUP(B:B,'Conditions and freight surcharg'!A:D,3,FALSE)</f>
        <v>Refer to Terms and Surcharges</v>
      </c>
      <c r="AE205" s="721" t="str">
        <f>VLOOKUP(C:C,'Conditions and freight surcharg'!B:E,3,FALSE)</f>
        <v>Low-Sulphur SC and GRI</v>
      </c>
    </row>
    <row r="206" spans="1:31" s="709" customFormat="1" ht="30" customHeight="1">
      <c r="A206" s="36"/>
      <c r="B206" s="484" t="s">
        <v>322</v>
      </c>
      <c r="C206" s="720" t="s">
        <v>322</v>
      </c>
      <c r="D206" s="720" t="s">
        <v>713</v>
      </c>
      <c r="E206" s="762">
        <v>426.5</v>
      </c>
      <c r="F206" s="762">
        <v>426.5</v>
      </c>
      <c r="G206" s="762">
        <v>426.5</v>
      </c>
      <c r="H206" s="721" t="s">
        <v>627</v>
      </c>
      <c r="I206" s="722" t="s">
        <v>690</v>
      </c>
      <c r="J206" s="762">
        <v>426.5</v>
      </c>
      <c r="K206" s="762">
        <v>426.5</v>
      </c>
      <c r="L206" s="762">
        <v>426.5</v>
      </c>
      <c r="M206" s="721" t="s">
        <v>627</v>
      </c>
      <c r="N206" s="722" t="s">
        <v>690</v>
      </c>
      <c r="O206" s="762">
        <v>426.5</v>
      </c>
      <c r="P206" s="762">
        <v>426.5</v>
      </c>
      <c r="Q206" s="762">
        <v>426.5</v>
      </c>
      <c r="R206" s="724" t="s">
        <v>627</v>
      </c>
      <c r="S206" s="722" t="s">
        <v>690</v>
      </c>
      <c r="T206" s="762">
        <v>436.5</v>
      </c>
      <c r="U206" s="762">
        <v>436.5</v>
      </c>
      <c r="V206" s="762">
        <v>436.5</v>
      </c>
      <c r="W206" s="721" t="s">
        <v>627</v>
      </c>
      <c r="X206" s="722" t="s">
        <v>690</v>
      </c>
      <c r="Y206" s="762">
        <v>436.5</v>
      </c>
      <c r="Z206" s="762">
        <v>436.5</v>
      </c>
      <c r="AA206" s="762">
        <v>436.5</v>
      </c>
      <c r="AB206" s="721" t="s">
        <v>627</v>
      </c>
      <c r="AC206" s="722" t="s">
        <v>690</v>
      </c>
      <c r="AD206" s="721" t="s">
        <v>927</v>
      </c>
      <c r="AE206" s="721" t="str">
        <f>VLOOKUP(C:C,'Conditions and freight surcharg'!B:E,3,FALSE)</f>
        <v xml:space="preserve">ENS, Low-Sulphur SC and GRI </v>
      </c>
    </row>
    <row r="207" spans="1:31" s="709" customFormat="1" ht="30" customHeight="1">
      <c r="A207" s="36"/>
      <c r="B207" s="486" t="s">
        <v>581</v>
      </c>
      <c r="C207" s="726" t="s">
        <v>423</v>
      </c>
      <c r="D207" s="720" t="s">
        <v>713</v>
      </c>
      <c r="E207" s="762">
        <v>269.5</v>
      </c>
      <c r="F207" s="762">
        <v>269.5</v>
      </c>
      <c r="G207" s="762">
        <v>269.5</v>
      </c>
      <c r="H207" s="721" t="s">
        <v>627</v>
      </c>
      <c r="I207" s="722">
        <v>31</v>
      </c>
      <c r="J207" s="762">
        <v>269.5</v>
      </c>
      <c r="K207" s="762">
        <v>269.5</v>
      </c>
      <c r="L207" s="762">
        <v>269.5</v>
      </c>
      <c r="M207" s="721" t="s">
        <v>627</v>
      </c>
      <c r="N207" s="722">
        <v>30</v>
      </c>
      <c r="O207" s="762">
        <v>269.5</v>
      </c>
      <c r="P207" s="762">
        <v>269.5</v>
      </c>
      <c r="Q207" s="762">
        <v>269.5</v>
      </c>
      <c r="R207" s="721" t="s">
        <v>627</v>
      </c>
      <c r="S207" s="722">
        <v>28</v>
      </c>
      <c r="T207" s="762">
        <v>279.5</v>
      </c>
      <c r="U207" s="762">
        <v>279.5</v>
      </c>
      <c r="V207" s="762">
        <v>279.5</v>
      </c>
      <c r="W207" s="721" t="s">
        <v>627</v>
      </c>
      <c r="X207" s="722">
        <v>27</v>
      </c>
      <c r="Y207" s="762">
        <v>279.5</v>
      </c>
      <c r="Z207" s="762">
        <v>279.5</v>
      </c>
      <c r="AA207" s="762">
        <v>279.5</v>
      </c>
      <c r="AB207" s="721" t="s">
        <v>627</v>
      </c>
      <c r="AC207" s="722">
        <v>24</v>
      </c>
      <c r="AD207" s="721" t="str">
        <f>VLOOKUP(B:B,'Conditions and freight surcharg'!A:D,3,FALSE)</f>
        <v>Refer to Terms and Surcharges</v>
      </c>
      <c r="AE207" s="721" t="str">
        <f>VLOOKUP(C:C,'Conditions and freight surcharg'!B:E,3,FALSE)</f>
        <v>Low-Sulphur SC and GRI</v>
      </c>
    </row>
    <row r="208" spans="1:31" s="709" customFormat="1" ht="30" customHeight="1">
      <c r="A208" s="36"/>
      <c r="B208" s="484" t="s">
        <v>1082</v>
      </c>
      <c r="C208" s="720" t="s">
        <v>97</v>
      </c>
      <c r="D208" s="720" t="s">
        <v>713</v>
      </c>
      <c r="E208" s="762">
        <v>392.5</v>
      </c>
      <c r="F208" s="762">
        <v>392.5</v>
      </c>
      <c r="G208" s="762">
        <v>392.5</v>
      </c>
      <c r="H208" s="721" t="s">
        <v>628</v>
      </c>
      <c r="I208" s="722">
        <v>51</v>
      </c>
      <c r="J208" s="762">
        <v>392.5</v>
      </c>
      <c r="K208" s="762">
        <v>392.5</v>
      </c>
      <c r="L208" s="762">
        <v>392.5</v>
      </c>
      <c r="M208" s="721" t="s">
        <v>628</v>
      </c>
      <c r="N208" s="722">
        <v>50</v>
      </c>
      <c r="O208" s="762">
        <v>392.5</v>
      </c>
      <c r="P208" s="762">
        <v>392.5</v>
      </c>
      <c r="Q208" s="762">
        <v>392.5</v>
      </c>
      <c r="R208" s="721" t="s">
        <v>628</v>
      </c>
      <c r="S208" s="722">
        <v>48</v>
      </c>
      <c r="T208" s="762">
        <v>551.5</v>
      </c>
      <c r="U208" s="762">
        <v>551.5</v>
      </c>
      <c r="V208" s="762">
        <v>551.5</v>
      </c>
      <c r="W208" s="721" t="s">
        <v>627</v>
      </c>
      <c r="X208" s="722">
        <v>58</v>
      </c>
      <c r="Y208" s="762">
        <v>561.5</v>
      </c>
      <c r="Z208" s="762">
        <v>561.5</v>
      </c>
      <c r="AA208" s="762">
        <v>561.5</v>
      </c>
      <c r="AB208" s="721" t="s">
        <v>627</v>
      </c>
      <c r="AC208" s="722">
        <v>55</v>
      </c>
      <c r="AD208" s="721" t="str">
        <f>VLOOKUP(B:B,'Conditions and freight surcharg'!A:D,3,FALSE)</f>
        <v>Refer to Terms and Surcharges</v>
      </c>
      <c r="AE208" s="721" t="str">
        <f>VLOOKUP(C:C,'Conditions and freight surcharg'!B:E,3,FALSE)</f>
        <v>AMS, Low-Sulphur SC and GRI</v>
      </c>
    </row>
    <row r="209" spans="1:31" s="709" customFormat="1" ht="30" customHeight="1">
      <c r="A209" s="36"/>
      <c r="B209" s="484" t="s">
        <v>373</v>
      </c>
      <c r="C209" s="726" t="s">
        <v>97</v>
      </c>
      <c r="D209" s="720" t="s">
        <v>713</v>
      </c>
      <c r="E209" s="762">
        <v>407.5</v>
      </c>
      <c r="F209" s="762">
        <v>407.5</v>
      </c>
      <c r="G209" s="762">
        <v>407.5</v>
      </c>
      <c r="H209" s="721" t="s">
        <v>628</v>
      </c>
      <c r="I209" s="722">
        <v>44</v>
      </c>
      <c r="J209" s="762">
        <v>407.5</v>
      </c>
      <c r="K209" s="762">
        <v>407.5</v>
      </c>
      <c r="L209" s="762">
        <v>407.5</v>
      </c>
      <c r="M209" s="721" t="s">
        <v>628</v>
      </c>
      <c r="N209" s="722">
        <v>43</v>
      </c>
      <c r="O209" s="762">
        <v>407.5</v>
      </c>
      <c r="P209" s="762">
        <v>407.5</v>
      </c>
      <c r="Q209" s="762">
        <v>407.5</v>
      </c>
      <c r="R209" s="724" t="s">
        <v>628</v>
      </c>
      <c r="S209" s="722">
        <v>41</v>
      </c>
      <c r="T209" s="762">
        <v>566.5</v>
      </c>
      <c r="U209" s="762">
        <v>566.5</v>
      </c>
      <c r="V209" s="762">
        <v>566.5</v>
      </c>
      <c r="W209" s="721" t="s">
        <v>627</v>
      </c>
      <c r="X209" s="722">
        <v>58</v>
      </c>
      <c r="Y209" s="762">
        <v>576.5</v>
      </c>
      <c r="Z209" s="762">
        <v>576.5</v>
      </c>
      <c r="AA209" s="762">
        <v>576.5</v>
      </c>
      <c r="AB209" s="721" t="s">
        <v>627</v>
      </c>
      <c r="AC209" s="722">
        <v>55</v>
      </c>
      <c r="AD209" s="721" t="str">
        <f>VLOOKUP(B:B,'Conditions and freight surcharg'!A:D,3,FALSE)</f>
        <v>Refer to Terms and Surcharges</v>
      </c>
      <c r="AE209" s="721" t="str">
        <f>VLOOKUP(C:C,'Conditions and freight surcharg'!B:E,3,FALSE)</f>
        <v>AMS, Low-Sulphur SC and GRI</v>
      </c>
    </row>
    <row r="210" spans="1:31" s="709" customFormat="1" ht="30" customHeight="1">
      <c r="A210" s="36"/>
      <c r="B210" s="484" t="s">
        <v>734</v>
      </c>
      <c r="C210" s="720" t="s">
        <v>97</v>
      </c>
      <c r="D210" s="720" t="s">
        <v>713</v>
      </c>
      <c r="E210" s="762">
        <v>402.5</v>
      </c>
      <c r="F210" s="762">
        <v>402.5</v>
      </c>
      <c r="G210" s="762">
        <v>402.5</v>
      </c>
      <c r="H210" s="721" t="s">
        <v>628</v>
      </c>
      <c r="I210" s="722">
        <v>48</v>
      </c>
      <c r="J210" s="762">
        <v>402.5</v>
      </c>
      <c r="K210" s="762">
        <v>402.5</v>
      </c>
      <c r="L210" s="762">
        <v>402.5</v>
      </c>
      <c r="M210" s="721" t="s">
        <v>628</v>
      </c>
      <c r="N210" s="722">
        <v>47</v>
      </c>
      <c r="O210" s="762">
        <v>402.5</v>
      </c>
      <c r="P210" s="762">
        <v>402.5</v>
      </c>
      <c r="Q210" s="762">
        <v>402.5</v>
      </c>
      <c r="R210" s="724" t="s">
        <v>628</v>
      </c>
      <c r="S210" s="722">
        <v>45</v>
      </c>
      <c r="T210" s="762">
        <v>561.5</v>
      </c>
      <c r="U210" s="762">
        <v>561.5</v>
      </c>
      <c r="V210" s="762">
        <v>561.5</v>
      </c>
      <c r="W210" s="721" t="s">
        <v>627</v>
      </c>
      <c r="X210" s="722">
        <v>58</v>
      </c>
      <c r="Y210" s="762">
        <v>571.5</v>
      </c>
      <c r="Z210" s="762">
        <v>571.5</v>
      </c>
      <c r="AA210" s="762">
        <v>571.5</v>
      </c>
      <c r="AB210" s="721" t="s">
        <v>627</v>
      </c>
      <c r="AC210" s="722">
        <v>55</v>
      </c>
      <c r="AD210" s="721" t="s">
        <v>927</v>
      </c>
      <c r="AE210" s="721" t="str">
        <f>VLOOKUP(C:C,'Conditions and freight surcharg'!B:E,3,FALSE)</f>
        <v>AMS, Low-Sulphur SC and GRI</v>
      </c>
    </row>
    <row r="211" spans="1:31" s="709" customFormat="1" ht="30" customHeight="1">
      <c r="A211" s="36"/>
      <c r="B211" s="484" t="s">
        <v>29</v>
      </c>
      <c r="C211" s="720" t="s">
        <v>97</v>
      </c>
      <c r="D211" s="720" t="s">
        <v>713</v>
      </c>
      <c r="E211" s="762">
        <v>392.5</v>
      </c>
      <c r="F211" s="762">
        <v>392.5</v>
      </c>
      <c r="G211" s="762">
        <v>392.5</v>
      </c>
      <c r="H211" s="721" t="s">
        <v>628</v>
      </c>
      <c r="I211" s="722">
        <v>47</v>
      </c>
      <c r="J211" s="762">
        <v>392.5</v>
      </c>
      <c r="K211" s="762">
        <v>392.5</v>
      </c>
      <c r="L211" s="762">
        <v>392.5</v>
      </c>
      <c r="M211" s="721" t="s">
        <v>628</v>
      </c>
      <c r="N211" s="722">
        <v>46</v>
      </c>
      <c r="O211" s="762">
        <v>392.5</v>
      </c>
      <c r="P211" s="762">
        <v>392.5</v>
      </c>
      <c r="Q211" s="762">
        <v>392.5</v>
      </c>
      <c r="R211" s="724" t="s">
        <v>628</v>
      </c>
      <c r="S211" s="722">
        <v>44</v>
      </c>
      <c r="T211" s="762">
        <v>551.5</v>
      </c>
      <c r="U211" s="762">
        <v>551.5</v>
      </c>
      <c r="V211" s="762">
        <v>551.5</v>
      </c>
      <c r="W211" s="721" t="s">
        <v>627</v>
      </c>
      <c r="X211" s="722">
        <v>57</v>
      </c>
      <c r="Y211" s="762">
        <v>561.5</v>
      </c>
      <c r="Z211" s="762">
        <v>561.5</v>
      </c>
      <c r="AA211" s="762">
        <v>561.5</v>
      </c>
      <c r="AB211" s="721" t="s">
        <v>627</v>
      </c>
      <c r="AC211" s="722">
        <v>54</v>
      </c>
      <c r="AD211" s="721" t="s">
        <v>927</v>
      </c>
      <c r="AE211" s="721" t="str">
        <f>VLOOKUP(C:C,'Conditions and freight surcharg'!B:E,3,FALSE)</f>
        <v>AMS, Low-Sulphur SC and GRI</v>
      </c>
    </row>
    <row r="212" spans="1:31" s="709" customFormat="1" ht="30" customHeight="1">
      <c r="A212" s="36"/>
      <c r="B212" s="484" t="s">
        <v>2286</v>
      </c>
      <c r="C212" s="720" t="s">
        <v>97</v>
      </c>
      <c r="D212" s="720" t="s">
        <v>713</v>
      </c>
      <c r="E212" s="762">
        <v>417.5</v>
      </c>
      <c r="F212" s="762">
        <v>417.5</v>
      </c>
      <c r="G212" s="762">
        <v>417.5</v>
      </c>
      <c r="H212" s="721" t="s">
        <v>628</v>
      </c>
      <c r="I212" s="722">
        <v>49</v>
      </c>
      <c r="J212" s="762">
        <v>417.5</v>
      </c>
      <c r="K212" s="762">
        <v>417.5</v>
      </c>
      <c r="L212" s="762">
        <v>417.5</v>
      </c>
      <c r="M212" s="721" t="s">
        <v>628</v>
      </c>
      <c r="N212" s="722">
        <v>48</v>
      </c>
      <c r="O212" s="762">
        <v>417.5</v>
      </c>
      <c r="P212" s="762">
        <v>417.5</v>
      </c>
      <c r="Q212" s="762">
        <v>417.5</v>
      </c>
      <c r="R212" s="725" t="s">
        <v>628</v>
      </c>
      <c r="S212" s="722">
        <v>46</v>
      </c>
      <c r="T212" s="762">
        <v>576.5</v>
      </c>
      <c r="U212" s="762">
        <v>576.5</v>
      </c>
      <c r="V212" s="762">
        <v>576.5</v>
      </c>
      <c r="W212" s="721" t="s">
        <v>627</v>
      </c>
      <c r="X212" s="722">
        <v>58</v>
      </c>
      <c r="Y212" s="762">
        <v>586.5</v>
      </c>
      <c r="Z212" s="762">
        <v>586.5</v>
      </c>
      <c r="AA212" s="762">
        <v>586.5</v>
      </c>
      <c r="AB212" s="721" t="s">
        <v>627</v>
      </c>
      <c r="AC212" s="722">
        <v>55</v>
      </c>
      <c r="AD212" s="721" t="s">
        <v>927</v>
      </c>
      <c r="AE212" s="721" t="str">
        <f>VLOOKUP(C:C,'Conditions and freight surcharg'!B:E,3,FALSE)</f>
        <v>AMS, Low-Sulphur SC and GRI</v>
      </c>
    </row>
    <row r="213" spans="1:31" s="709" customFormat="1" ht="30" customHeight="1">
      <c r="A213" s="36"/>
      <c r="B213" s="484" t="s">
        <v>651</v>
      </c>
      <c r="C213" s="720" t="s">
        <v>97</v>
      </c>
      <c r="D213" s="720" t="s">
        <v>713</v>
      </c>
      <c r="E213" s="762">
        <v>392.5</v>
      </c>
      <c r="F213" s="762">
        <v>392.5</v>
      </c>
      <c r="G213" s="762">
        <v>392.5</v>
      </c>
      <c r="H213" s="721" t="s">
        <v>628</v>
      </c>
      <c r="I213" s="722">
        <v>51</v>
      </c>
      <c r="J213" s="762">
        <v>392.5</v>
      </c>
      <c r="K213" s="762">
        <v>392.5</v>
      </c>
      <c r="L213" s="762">
        <v>392.5</v>
      </c>
      <c r="M213" s="721" t="s">
        <v>628</v>
      </c>
      <c r="N213" s="722">
        <v>50</v>
      </c>
      <c r="O213" s="762">
        <v>392.5</v>
      </c>
      <c r="P213" s="762">
        <v>392.5</v>
      </c>
      <c r="Q213" s="762">
        <v>392.5</v>
      </c>
      <c r="R213" s="721" t="s">
        <v>628</v>
      </c>
      <c r="S213" s="722">
        <v>48</v>
      </c>
      <c r="T213" s="762" t="s">
        <v>690</v>
      </c>
      <c r="U213" s="762" t="s">
        <v>690</v>
      </c>
      <c r="V213" s="762" t="s">
        <v>690</v>
      </c>
      <c r="W213" s="721" t="s">
        <v>690</v>
      </c>
      <c r="X213" s="722" t="s">
        <v>690</v>
      </c>
      <c r="Y213" s="762" t="s">
        <v>690</v>
      </c>
      <c r="Z213" s="762" t="s">
        <v>690</v>
      </c>
      <c r="AA213" s="762" t="s">
        <v>690</v>
      </c>
      <c r="AB213" s="721" t="s">
        <v>690</v>
      </c>
      <c r="AC213" s="722" t="s">
        <v>690</v>
      </c>
      <c r="AD213" s="721" t="s">
        <v>927</v>
      </c>
      <c r="AE213" s="721" t="str">
        <f>VLOOKUP(C:C,'Conditions and freight surcharg'!B:E,3,FALSE)</f>
        <v>AMS, Low-Sulphur SC and GRI</v>
      </c>
    </row>
    <row r="214" spans="1:31" s="709" customFormat="1" ht="30" customHeight="1">
      <c r="A214" s="36"/>
      <c r="B214" s="484" t="s">
        <v>96</v>
      </c>
      <c r="C214" s="720" t="s">
        <v>97</v>
      </c>
      <c r="D214" s="720" t="s">
        <v>713</v>
      </c>
      <c r="E214" s="762">
        <v>407.5</v>
      </c>
      <c r="F214" s="762">
        <v>407.5</v>
      </c>
      <c r="G214" s="762">
        <v>407.5</v>
      </c>
      <c r="H214" s="721" t="s">
        <v>628</v>
      </c>
      <c r="I214" s="728">
        <v>51</v>
      </c>
      <c r="J214" s="762">
        <v>407.5</v>
      </c>
      <c r="K214" s="762">
        <v>407.5</v>
      </c>
      <c r="L214" s="762">
        <v>407.5</v>
      </c>
      <c r="M214" s="721" t="s">
        <v>628</v>
      </c>
      <c r="N214" s="728">
        <v>50</v>
      </c>
      <c r="O214" s="762">
        <v>407.5</v>
      </c>
      <c r="P214" s="762">
        <v>407.5</v>
      </c>
      <c r="Q214" s="762">
        <v>407.5</v>
      </c>
      <c r="R214" s="724" t="s">
        <v>628</v>
      </c>
      <c r="S214" s="728">
        <v>48</v>
      </c>
      <c r="T214" s="762">
        <v>566.5</v>
      </c>
      <c r="U214" s="762">
        <v>566.5</v>
      </c>
      <c r="V214" s="762">
        <v>566.5</v>
      </c>
      <c r="W214" s="721" t="s">
        <v>627</v>
      </c>
      <c r="X214" s="728">
        <v>58</v>
      </c>
      <c r="Y214" s="762">
        <v>576.5</v>
      </c>
      <c r="Z214" s="762">
        <v>576.5</v>
      </c>
      <c r="AA214" s="762">
        <v>576.5</v>
      </c>
      <c r="AB214" s="721" t="s">
        <v>627</v>
      </c>
      <c r="AC214" s="722">
        <v>55</v>
      </c>
      <c r="AD214" s="721" t="str">
        <f>VLOOKUP(B:B,'Conditions and freight surcharg'!A:D,3,FALSE)</f>
        <v>Refer to Terms and Surcharges</v>
      </c>
      <c r="AE214" s="721" t="str">
        <f>VLOOKUP(C:C,'Conditions and freight surcharg'!B:E,3,FALSE)</f>
        <v>AMS, Low-Sulphur SC and GRI</v>
      </c>
    </row>
    <row r="215" spans="1:31" s="709" customFormat="1" ht="30" customHeight="1">
      <c r="A215" s="36"/>
      <c r="B215" s="486" t="s">
        <v>200</v>
      </c>
      <c r="C215" s="726" t="s">
        <v>97</v>
      </c>
      <c r="D215" s="720" t="s">
        <v>713</v>
      </c>
      <c r="E215" s="762">
        <v>392.5</v>
      </c>
      <c r="F215" s="762">
        <v>392.5</v>
      </c>
      <c r="G215" s="762">
        <v>392.5</v>
      </c>
      <c r="H215" s="721" t="s">
        <v>628</v>
      </c>
      <c r="I215" s="722">
        <v>53</v>
      </c>
      <c r="J215" s="762">
        <v>392.5</v>
      </c>
      <c r="K215" s="762">
        <v>392.5</v>
      </c>
      <c r="L215" s="762">
        <v>392.5</v>
      </c>
      <c r="M215" s="721" t="s">
        <v>628</v>
      </c>
      <c r="N215" s="722">
        <v>52</v>
      </c>
      <c r="O215" s="762">
        <v>392.5</v>
      </c>
      <c r="P215" s="762">
        <v>392.5</v>
      </c>
      <c r="Q215" s="762">
        <v>392.5</v>
      </c>
      <c r="R215" s="725" t="s">
        <v>628</v>
      </c>
      <c r="S215" s="722">
        <v>50</v>
      </c>
      <c r="T215" s="762">
        <v>551.5</v>
      </c>
      <c r="U215" s="762">
        <v>551.5</v>
      </c>
      <c r="V215" s="762">
        <v>551.5</v>
      </c>
      <c r="W215" s="721" t="s">
        <v>627</v>
      </c>
      <c r="X215" s="722">
        <v>60</v>
      </c>
      <c r="Y215" s="762">
        <v>561.5</v>
      </c>
      <c r="Z215" s="762">
        <v>561.5</v>
      </c>
      <c r="AA215" s="762">
        <v>561.5</v>
      </c>
      <c r="AB215" s="721" t="s">
        <v>627</v>
      </c>
      <c r="AC215" s="722">
        <v>57</v>
      </c>
      <c r="AD215" s="721" t="s">
        <v>927</v>
      </c>
      <c r="AE215" s="721" t="str">
        <f>VLOOKUP(C:C,'Conditions and freight surcharg'!B:E,3,FALSE)</f>
        <v>AMS, Low-Sulphur SC and GRI</v>
      </c>
    </row>
    <row r="216" spans="1:31" s="709" customFormat="1" ht="30" customHeight="1">
      <c r="A216" s="36"/>
      <c r="B216" s="486" t="s">
        <v>582</v>
      </c>
      <c r="C216" s="726" t="s">
        <v>97</v>
      </c>
      <c r="D216" s="720" t="s">
        <v>713</v>
      </c>
      <c r="E216" s="762">
        <v>252.5</v>
      </c>
      <c r="F216" s="762">
        <v>252.5</v>
      </c>
      <c r="G216" s="762">
        <v>505</v>
      </c>
      <c r="H216" s="721" t="s">
        <v>628</v>
      </c>
      <c r="I216" s="722">
        <v>15</v>
      </c>
      <c r="J216" s="762">
        <v>252.5</v>
      </c>
      <c r="K216" s="762">
        <v>252.5</v>
      </c>
      <c r="L216" s="762">
        <v>505</v>
      </c>
      <c r="M216" s="721" t="s">
        <v>628</v>
      </c>
      <c r="N216" s="722">
        <v>14</v>
      </c>
      <c r="O216" s="762">
        <v>252.5</v>
      </c>
      <c r="P216" s="762">
        <v>252.5</v>
      </c>
      <c r="Q216" s="762">
        <v>505</v>
      </c>
      <c r="R216" s="721" t="s">
        <v>628</v>
      </c>
      <c r="S216" s="722">
        <v>12</v>
      </c>
      <c r="T216" s="762">
        <v>421.5</v>
      </c>
      <c r="U216" s="762">
        <v>421.5</v>
      </c>
      <c r="V216" s="762">
        <v>1264.5</v>
      </c>
      <c r="W216" s="721" t="s">
        <v>627</v>
      </c>
      <c r="X216" s="722">
        <v>45</v>
      </c>
      <c r="Y216" s="762">
        <v>431.5</v>
      </c>
      <c r="Z216" s="762">
        <v>431.5</v>
      </c>
      <c r="AA216" s="762">
        <v>1274.5</v>
      </c>
      <c r="AB216" s="721" t="s">
        <v>627</v>
      </c>
      <c r="AC216" s="722">
        <v>42</v>
      </c>
      <c r="AD216" s="721" t="s">
        <v>927</v>
      </c>
      <c r="AE216" s="721" t="str">
        <f>VLOOKUP(C:C,'Conditions and freight surcharg'!B:E,3,FALSE)</f>
        <v>AMS, Low-Sulphur SC and GRI</v>
      </c>
    </row>
    <row r="217" spans="1:31" s="709" customFormat="1" ht="30" customHeight="1">
      <c r="A217" s="36"/>
      <c r="B217" s="486" t="s">
        <v>363</v>
      </c>
      <c r="C217" s="726" t="s">
        <v>97</v>
      </c>
      <c r="D217" s="720" t="s">
        <v>713</v>
      </c>
      <c r="E217" s="762">
        <v>392.5</v>
      </c>
      <c r="F217" s="762">
        <v>392.5</v>
      </c>
      <c r="G217" s="762">
        <v>392.5</v>
      </c>
      <c r="H217" s="721" t="s">
        <v>628</v>
      </c>
      <c r="I217" s="722">
        <v>53</v>
      </c>
      <c r="J217" s="762">
        <v>392.5</v>
      </c>
      <c r="K217" s="762">
        <v>392.5</v>
      </c>
      <c r="L217" s="762">
        <v>392.5</v>
      </c>
      <c r="M217" s="721" t="s">
        <v>628</v>
      </c>
      <c r="N217" s="722">
        <v>52</v>
      </c>
      <c r="O217" s="762">
        <v>392.5</v>
      </c>
      <c r="P217" s="762">
        <v>392.5</v>
      </c>
      <c r="Q217" s="762">
        <v>392.5</v>
      </c>
      <c r="R217" s="724" t="s">
        <v>628</v>
      </c>
      <c r="S217" s="722">
        <v>50</v>
      </c>
      <c r="T217" s="762">
        <v>551.5</v>
      </c>
      <c r="U217" s="762">
        <v>551.5</v>
      </c>
      <c r="V217" s="762">
        <v>551.5</v>
      </c>
      <c r="W217" s="721" t="s">
        <v>627</v>
      </c>
      <c r="X217" s="722">
        <v>60</v>
      </c>
      <c r="Y217" s="762">
        <v>561.5</v>
      </c>
      <c r="Z217" s="762">
        <v>561.5</v>
      </c>
      <c r="AA217" s="762">
        <v>561.5</v>
      </c>
      <c r="AB217" s="721" t="s">
        <v>627</v>
      </c>
      <c r="AC217" s="722">
        <v>57</v>
      </c>
      <c r="AD217" s="721" t="str">
        <f>VLOOKUP(B:B,'Conditions and freight surcharg'!A:D,3,FALSE)</f>
        <v>Refer to Terms and Surcharges</v>
      </c>
      <c r="AE217" s="721" t="str">
        <f>VLOOKUP(C:C,'Conditions and freight surcharg'!B:E,3,FALSE)</f>
        <v>AMS, Low-Sulphur SC and GRI</v>
      </c>
    </row>
    <row r="218" spans="1:31" s="709" customFormat="1" ht="30" customHeight="1">
      <c r="A218" s="36"/>
      <c r="B218" s="484" t="s">
        <v>337</v>
      </c>
      <c r="C218" s="720" t="s">
        <v>97</v>
      </c>
      <c r="D218" s="720" t="s">
        <v>713</v>
      </c>
      <c r="E218" s="762">
        <v>342.5</v>
      </c>
      <c r="F218" s="762">
        <v>342.5</v>
      </c>
      <c r="G218" s="762">
        <v>342.5</v>
      </c>
      <c r="H218" s="721" t="s">
        <v>627</v>
      </c>
      <c r="I218" s="722">
        <v>44</v>
      </c>
      <c r="J218" s="762">
        <v>342.5</v>
      </c>
      <c r="K218" s="762">
        <v>342.5</v>
      </c>
      <c r="L218" s="762">
        <v>342.5</v>
      </c>
      <c r="M218" s="721" t="s">
        <v>627</v>
      </c>
      <c r="N218" s="722">
        <v>43</v>
      </c>
      <c r="O218" s="762">
        <v>342.5</v>
      </c>
      <c r="P218" s="762">
        <v>342.5</v>
      </c>
      <c r="Q218" s="762">
        <v>342.5</v>
      </c>
      <c r="R218" s="721" t="s">
        <v>627</v>
      </c>
      <c r="S218" s="722">
        <v>41</v>
      </c>
      <c r="T218" s="762">
        <v>352.5</v>
      </c>
      <c r="U218" s="762">
        <v>352.5</v>
      </c>
      <c r="V218" s="762">
        <v>352.5</v>
      </c>
      <c r="W218" s="721" t="s">
        <v>627</v>
      </c>
      <c r="X218" s="722">
        <v>40</v>
      </c>
      <c r="Y218" s="762">
        <v>352.5</v>
      </c>
      <c r="Z218" s="762">
        <v>352.5</v>
      </c>
      <c r="AA218" s="762">
        <v>352.5</v>
      </c>
      <c r="AB218" s="721" t="s">
        <v>627</v>
      </c>
      <c r="AC218" s="722" t="s">
        <v>690</v>
      </c>
      <c r="AD218" s="721" t="s">
        <v>927</v>
      </c>
      <c r="AE218" s="721" t="str">
        <f>VLOOKUP(C:C,'Conditions and freight surcharg'!B:E,3,FALSE)</f>
        <v>AMS, Low-Sulphur SC and GRI</v>
      </c>
    </row>
    <row r="219" spans="1:31" s="709" customFormat="1" ht="30" customHeight="1">
      <c r="A219" s="36"/>
      <c r="B219" s="484" t="s">
        <v>269</v>
      </c>
      <c r="C219" s="720" t="s">
        <v>97</v>
      </c>
      <c r="D219" s="720" t="s">
        <v>713</v>
      </c>
      <c r="E219" s="762">
        <v>350.5</v>
      </c>
      <c r="F219" s="762">
        <v>350.5</v>
      </c>
      <c r="G219" s="762">
        <v>350.5</v>
      </c>
      <c r="H219" s="721" t="s">
        <v>627</v>
      </c>
      <c r="I219" s="722">
        <v>44</v>
      </c>
      <c r="J219" s="762">
        <v>350.5</v>
      </c>
      <c r="K219" s="762">
        <v>350.5</v>
      </c>
      <c r="L219" s="762">
        <v>350.5</v>
      </c>
      <c r="M219" s="721" t="s">
        <v>627</v>
      </c>
      <c r="N219" s="722">
        <v>43</v>
      </c>
      <c r="O219" s="762">
        <v>350.5</v>
      </c>
      <c r="P219" s="762">
        <v>350.5</v>
      </c>
      <c r="Q219" s="762">
        <v>350.5</v>
      </c>
      <c r="R219" s="721" t="s">
        <v>627</v>
      </c>
      <c r="S219" s="722">
        <v>41</v>
      </c>
      <c r="T219" s="762">
        <v>360.5</v>
      </c>
      <c r="U219" s="762">
        <v>360.5</v>
      </c>
      <c r="V219" s="762">
        <v>360.5</v>
      </c>
      <c r="W219" s="721" t="s">
        <v>627</v>
      </c>
      <c r="X219" s="722">
        <v>40</v>
      </c>
      <c r="Y219" s="762">
        <v>360.5</v>
      </c>
      <c r="Z219" s="762">
        <v>360.5</v>
      </c>
      <c r="AA219" s="762">
        <v>360.5</v>
      </c>
      <c r="AB219" s="721" t="s">
        <v>627</v>
      </c>
      <c r="AC219" s="722">
        <v>37</v>
      </c>
      <c r="AD219" s="721" t="str">
        <f>VLOOKUP(B:B,'Conditions and freight surcharg'!A:D,3,FALSE)</f>
        <v>Refer to Terms and Surcharges</v>
      </c>
      <c r="AE219" s="721" t="str">
        <f>VLOOKUP(C:C,'Conditions and freight surcharg'!B:E,3,FALSE)</f>
        <v>AMS, Low-Sulphur SC and GRI</v>
      </c>
    </row>
    <row r="220" spans="1:31" s="709" customFormat="1" ht="30" customHeight="1">
      <c r="A220" s="36"/>
      <c r="B220" s="484" t="s">
        <v>724</v>
      </c>
      <c r="C220" s="720" t="s">
        <v>721</v>
      </c>
      <c r="D220" s="720" t="s">
        <v>713</v>
      </c>
      <c r="E220" s="762">
        <v>530</v>
      </c>
      <c r="F220" s="762">
        <v>530</v>
      </c>
      <c r="G220" s="762">
        <v>1060</v>
      </c>
      <c r="H220" s="721" t="s">
        <v>628</v>
      </c>
      <c r="I220" s="722">
        <v>44</v>
      </c>
      <c r="J220" s="762">
        <v>530</v>
      </c>
      <c r="K220" s="762">
        <v>530</v>
      </c>
      <c r="L220" s="762">
        <v>1060</v>
      </c>
      <c r="M220" s="721" t="s">
        <v>628</v>
      </c>
      <c r="N220" s="722">
        <v>43</v>
      </c>
      <c r="O220" s="762">
        <v>530</v>
      </c>
      <c r="P220" s="762">
        <v>530</v>
      </c>
      <c r="Q220" s="762">
        <v>1060</v>
      </c>
      <c r="R220" s="721" t="s">
        <v>628</v>
      </c>
      <c r="S220" s="722">
        <v>41</v>
      </c>
      <c r="T220" s="762" t="s">
        <v>690</v>
      </c>
      <c r="U220" s="762" t="s">
        <v>690</v>
      </c>
      <c r="V220" s="762" t="s">
        <v>690</v>
      </c>
      <c r="W220" s="721" t="s">
        <v>690</v>
      </c>
      <c r="X220" s="722" t="s">
        <v>690</v>
      </c>
      <c r="Y220" s="762" t="s">
        <v>690</v>
      </c>
      <c r="Z220" s="762" t="s">
        <v>690</v>
      </c>
      <c r="AA220" s="762" t="s">
        <v>690</v>
      </c>
      <c r="AB220" s="721" t="s">
        <v>690</v>
      </c>
      <c r="AC220" s="722" t="s">
        <v>690</v>
      </c>
      <c r="AD220" s="721" t="s">
        <v>927</v>
      </c>
      <c r="AE220" s="721" t="str">
        <f>VLOOKUP(C:C,'Conditions and freight surcharg'!B:E,3,FALSE)</f>
        <v>Low-Sulphur SC and GRI</v>
      </c>
    </row>
    <row r="221" spans="1:31" s="709" customFormat="1" ht="30" customHeight="1">
      <c r="A221" s="36"/>
      <c r="B221" s="486" t="s">
        <v>720</v>
      </c>
      <c r="C221" s="726" t="s">
        <v>721</v>
      </c>
      <c r="D221" s="720" t="s">
        <v>713</v>
      </c>
      <c r="E221" s="762">
        <v>470</v>
      </c>
      <c r="F221" s="762">
        <v>470</v>
      </c>
      <c r="G221" s="762">
        <v>940</v>
      </c>
      <c r="H221" s="721" t="s">
        <v>628</v>
      </c>
      <c r="I221" s="722">
        <v>35</v>
      </c>
      <c r="J221" s="762">
        <v>470</v>
      </c>
      <c r="K221" s="762">
        <v>470</v>
      </c>
      <c r="L221" s="762">
        <v>940</v>
      </c>
      <c r="M221" s="721" t="s">
        <v>628</v>
      </c>
      <c r="N221" s="722">
        <v>34</v>
      </c>
      <c r="O221" s="762">
        <v>470</v>
      </c>
      <c r="P221" s="762">
        <v>470</v>
      </c>
      <c r="Q221" s="762">
        <v>940</v>
      </c>
      <c r="R221" s="724" t="s">
        <v>628</v>
      </c>
      <c r="S221" s="722">
        <v>32</v>
      </c>
      <c r="T221" s="762" t="s">
        <v>690</v>
      </c>
      <c r="U221" s="762" t="s">
        <v>690</v>
      </c>
      <c r="V221" s="762" t="s">
        <v>690</v>
      </c>
      <c r="W221" s="721" t="s">
        <v>690</v>
      </c>
      <c r="X221" s="722" t="s">
        <v>690</v>
      </c>
      <c r="Y221" s="762" t="s">
        <v>690</v>
      </c>
      <c r="Z221" s="762" t="s">
        <v>690</v>
      </c>
      <c r="AA221" s="762" t="s">
        <v>690</v>
      </c>
      <c r="AB221" s="721" t="s">
        <v>690</v>
      </c>
      <c r="AC221" s="722" t="s">
        <v>690</v>
      </c>
      <c r="AD221" s="721" t="str">
        <f>VLOOKUP(B:B,'Conditions and freight surcharg'!A:D,3,FALSE)</f>
        <v>Refer to Terms and Surcharges</v>
      </c>
      <c r="AE221" s="721" t="str">
        <f>VLOOKUP(C:C,'Conditions and freight surcharg'!B:E,3,FALSE)</f>
        <v>Low-Sulphur SC and GRI</v>
      </c>
    </row>
    <row r="222" spans="1:31" s="709" customFormat="1" ht="30" customHeight="1">
      <c r="A222" s="36"/>
      <c r="B222" s="484" t="s">
        <v>723</v>
      </c>
      <c r="C222" s="720" t="s">
        <v>721</v>
      </c>
      <c r="D222" s="720" t="s">
        <v>713</v>
      </c>
      <c r="E222" s="762">
        <v>500</v>
      </c>
      <c r="F222" s="762">
        <v>500</v>
      </c>
      <c r="G222" s="762">
        <v>1000</v>
      </c>
      <c r="H222" s="721" t="s">
        <v>628</v>
      </c>
      <c r="I222" s="722">
        <v>39</v>
      </c>
      <c r="J222" s="762">
        <v>500</v>
      </c>
      <c r="K222" s="762">
        <v>500</v>
      </c>
      <c r="L222" s="762">
        <v>1000</v>
      </c>
      <c r="M222" s="721" t="s">
        <v>628</v>
      </c>
      <c r="N222" s="722">
        <v>38</v>
      </c>
      <c r="O222" s="762">
        <v>500</v>
      </c>
      <c r="P222" s="762">
        <v>500</v>
      </c>
      <c r="Q222" s="762">
        <v>1000</v>
      </c>
      <c r="R222" s="721" t="s">
        <v>628</v>
      </c>
      <c r="S222" s="722">
        <v>36</v>
      </c>
      <c r="T222" s="762" t="s">
        <v>690</v>
      </c>
      <c r="U222" s="762" t="s">
        <v>690</v>
      </c>
      <c r="V222" s="762" t="s">
        <v>690</v>
      </c>
      <c r="W222" s="721" t="s">
        <v>690</v>
      </c>
      <c r="X222" s="722" t="s">
        <v>690</v>
      </c>
      <c r="Y222" s="762" t="s">
        <v>690</v>
      </c>
      <c r="Z222" s="762" t="s">
        <v>690</v>
      </c>
      <c r="AA222" s="762" t="s">
        <v>690</v>
      </c>
      <c r="AB222" s="721" t="s">
        <v>690</v>
      </c>
      <c r="AC222" s="722" t="s">
        <v>690</v>
      </c>
      <c r="AD222" s="721" t="str">
        <f>VLOOKUP(B:B,'Conditions and freight surcharg'!A:D,3,FALSE)</f>
        <v>Refer to Terms and Surcharges</v>
      </c>
      <c r="AE222" s="721" t="str">
        <f>VLOOKUP(C:C,'Conditions and freight surcharg'!B:E,3,FALSE)</f>
        <v>Low-Sulphur SC and GRI</v>
      </c>
    </row>
    <row r="223" spans="1:31" s="709" customFormat="1" ht="30" customHeight="1">
      <c r="A223" s="36"/>
      <c r="B223" s="484" t="s">
        <v>722</v>
      </c>
      <c r="C223" s="720" t="s">
        <v>721</v>
      </c>
      <c r="D223" s="720" t="s">
        <v>713</v>
      </c>
      <c r="E223" s="762">
        <v>595</v>
      </c>
      <c r="F223" s="762">
        <v>595</v>
      </c>
      <c r="G223" s="762">
        <v>1190</v>
      </c>
      <c r="H223" s="721" t="s">
        <v>628</v>
      </c>
      <c r="I223" s="722">
        <v>49</v>
      </c>
      <c r="J223" s="762">
        <v>595</v>
      </c>
      <c r="K223" s="762">
        <v>595</v>
      </c>
      <c r="L223" s="762">
        <v>1190</v>
      </c>
      <c r="M223" s="721" t="s">
        <v>628</v>
      </c>
      <c r="N223" s="722">
        <v>48</v>
      </c>
      <c r="O223" s="762">
        <v>595</v>
      </c>
      <c r="P223" s="762">
        <v>595</v>
      </c>
      <c r="Q223" s="762">
        <v>1190</v>
      </c>
      <c r="R223" s="725" t="s">
        <v>628</v>
      </c>
      <c r="S223" s="722">
        <v>46</v>
      </c>
      <c r="T223" s="762" t="s">
        <v>690</v>
      </c>
      <c r="U223" s="762" t="s">
        <v>690</v>
      </c>
      <c r="V223" s="762" t="s">
        <v>690</v>
      </c>
      <c r="W223" s="721" t="s">
        <v>690</v>
      </c>
      <c r="X223" s="722" t="s">
        <v>690</v>
      </c>
      <c r="Y223" s="762" t="s">
        <v>690</v>
      </c>
      <c r="Z223" s="762" t="s">
        <v>690</v>
      </c>
      <c r="AA223" s="762" t="s">
        <v>690</v>
      </c>
      <c r="AB223" s="721" t="s">
        <v>690</v>
      </c>
      <c r="AC223" s="722" t="s">
        <v>690</v>
      </c>
      <c r="AD223" s="721" t="s">
        <v>927</v>
      </c>
      <c r="AE223" s="721" t="str">
        <f>VLOOKUP(C:C,'Conditions and freight surcharg'!B:E,3,FALSE)</f>
        <v>Low-Sulphur SC and GRI</v>
      </c>
    </row>
    <row r="224" spans="1:31" s="709" customFormat="1" ht="30" customHeight="1">
      <c r="A224" s="36"/>
      <c r="B224" s="486" t="s">
        <v>725</v>
      </c>
      <c r="C224" s="726" t="s">
        <v>721</v>
      </c>
      <c r="D224" s="720" t="s">
        <v>713</v>
      </c>
      <c r="E224" s="762">
        <v>595</v>
      </c>
      <c r="F224" s="762">
        <v>595</v>
      </c>
      <c r="G224" s="762">
        <v>1190</v>
      </c>
      <c r="H224" s="721" t="s">
        <v>628</v>
      </c>
      <c r="I224" s="722">
        <v>50</v>
      </c>
      <c r="J224" s="762">
        <v>595</v>
      </c>
      <c r="K224" s="762">
        <v>595</v>
      </c>
      <c r="L224" s="762">
        <v>1190</v>
      </c>
      <c r="M224" s="721" t="s">
        <v>628</v>
      </c>
      <c r="N224" s="722">
        <v>49</v>
      </c>
      <c r="O224" s="762">
        <v>595</v>
      </c>
      <c r="P224" s="762">
        <v>595</v>
      </c>
      <c r="Q224" s="762">
        <v>1190</v>
      </c>
      <c r="R224" s="721" t="s">
        <v>628</v>
      </c>
      <c r="S224" s="722">
        <v>47</v>
      </c>
      <c r="T224" s="762" t="s">
        <v>690</v>
      </c>
      <c r="U224" s="762" t="s">
        <v>690</v>
      </c>
      <c r="V224" s="762" t="s">
        <v>690</v>
      </c>
      <c r="W224" s="721" t="s">
        <v>690</v>
      </c>
      <c r="X224" s="722" t="s">
        <v>690</v>
      </c>
      <c r="Y224" s="762" t="s">
        <v>690</v>
      </c>
      <c r="Z224" s="762" t="s">
        <v>690</v>
      </c>
      <c r="AA224" s="762" t="s">
        <v>690</v>
      </c>
      <c r="AB224" s="721" t="s">
        <v>690</v>
      </c>
      <c r="AC224" s="722" t="s">
        <v>690</v>
      </c>
      <c r="AD224" s="721" t="s">
        <v>927</v>
      </c>
      <c r="AE224" s="721" t="str">
        <f>VLOOKUP(C:C,'Conditions and freight surcharg'!B:E,3,FALSE)</f>
        <v>Low-Sulphur SC and GRI</v>
      </c>
    </row>
    <row r="225" spans="1:31" s="709" customFormat="1" ht="30" customHeight="1">
      <c r="A225" s="36"/>
      <c r="B225" s="486" t="s">
        <v>733</v>
      </c>
      <c r="C225" s="726" t="s">
        <v>721</v>
      </c>
      <c r="D225" s="720" t="s">
        <v>713</v>
      </c>
      <c r="E225" s="762">
        <v>595</v>
      </c>
      <c r="F225" s="762">
        <v>595</v>
      </c>
      <c r="G225" s="762">
        <v>1190</v>
      </c>
      <c r="H225" s="721" t="s">
        <v>628</v>
      </c>
      <c r="I225" s="722">
        <v>46</v>
      </c>
      <c r="J225" s="762">
        <v>595</v>
      </c>
      <c r="K225" s="762">
        <v>595</v>
      </c>
      <c r="L225" s="762">
        <v>1190</v>
      </c>
      <c r="M225" s="721" t="s">
        <v>628</v>
      </c>
      <c r="N225" s="722">
        <v>45</v>
      </c>
      <c r="O225" s="762">
        <v>595</v>
      </c>
      <c r="P225" s="762">
        <v>595</v>
      </c>
      <c r="Q225" s="762">
        <v>1190</v>
      </c>
      <c r="R225" s="721" t="s">
        <v>628</v>
      </c>
      <c r="S225" s="722">
        <v>43</v>
      </c>
      <c r="T225" s="762" t="s">
        <v>690</v>
      </c>
      <c r="U225" s="762" t="s">
        <v>690</v>
      </c>
      <c r="V225" s="762" t="s">
        <v>690</v>
      </c>
      <c r="W225" s="721" t="s">
        <v>690</v>
      </c>
      <c r="X225" s="722" t="s">
        <v>690</v>
      </c>
      <c r="Y225" s="762" t="s">
        <v>690</v>
      </c>
      <c r="Z225" s="762" t="s">
        <v>690</v>
      </c>
      <c r="AA225" s="762" t="s">
        <v>690</v>
      </c>
      <c r="AB225" s="721" t="s">
        <v>690</v>
      </c>
      <c r="AC225" s="722" t="s">
        <v>690</v>
      </c>
      <c r="AD225" s="721" t="str">
        <f>VLOOKUP(B:B,'Conditions and freight surcharg'!A:D,3,FALSE)</f>
        <v>Refer to Terms and Surcharges</v>
      </c>
      <c r="AE225" s="721" t="str">
        <f>VLOOKUP(C:C,'Conditions and freight surcharg'!B:E,3,FALSE)</f>
        <v>Low-Sulphur SC and GRI</v>
      </c>
    </row>
    <row r="226" spans="1:31" s="709" customFormat="1" ht="30" customHeight="1">
      <c r="A226" s="36"/>
      <c r="B226" s="486" t="s">
        <v>719</v>
      </c>
      <c r="C226" s="726" t="s">
        <v>721</v>
      </c>
      <c r="D226" s="720" t="s">
        <v>713</v>
      </c>
      <c r="E226" s="762">
        <v>460</v>
      </c>
      <c r="F226" s="762">
        <v>460</v>
      </c>
      <c r="G226" s="762">
        <v>920</v>
      </c>
      <c r="H226" s="721" t="s">
        <v>628</v>
      </c>
      <c r="I226" s="722">
        <v>33</v>
      </c>
      <c r="J226" s="762">
        <v>460</v>
      </c>
      <c r="K226" s="762">
        <v>460</v>
      </c>
      <c r="L226" s="762">
        <v>920</v>
      </c>
      <c r="M226" s="721" t="s">
        <v>628</v>
      </c>
      <c r="N226" s="722">
        <v>32</v>
      </c>
      <c r="O226" s="762">
        <v>460</v>
      </c>
      <c r="P226" s="762">
        <v>460</v>
      </c>
      <c r="Q226" s="762">
        <v>920</v>
      </c>
      <c r="R226" s="721" t="s">
        <v>628</v>
      </c>
      <c r="S226" s="722">
        <v>30</v>
      </c>
      <c r="T226" s="762" t="s">
        <v>690</v>
      </c>
      <c r="U226" s="762" t="s">
        <v>690</v>
      </c>
      <c r="V226" s="762" t="s">
        <v>690</v>
      </c>
      <c r="W226" s="721" t="s">
        <v>690</v>
      </c>
      <c r="X226" s="722" t="s">
        <v>690</v>
      </c>
      <c r="Y226" s="762" t="s">
        <v>690</v>
      </c>
      <c r="Z226" s="762" t="s">
        <v>690</v>
      </c>
      <c r="AA226" s="762" t="s">
        <v>690</v>
      </c>
      <c r="AB226" s="721" t="s">
        <v>690</v>
      </c>
      <c r="AC226" s="722" t="s">
        <v>690</v>
      </c>
      <c r="AD226" s="721" t="str">
        <f>VLOOKUP(B:B,'Conditions and freight surcharg'!A:D,3,FALSE)</f>
        <v>Refer to Terms and Surcharges</v>
      </c>
      <c r="AE226" s="721" t="str">
        <f>VLOOKUP(C:C,'Conditions and freight surcharg'!B:E,3,FALSE)</f>
        <v>Low-Sulphur SC and GRI</v>
      </c>
    </row>
    <row r="227" spans="1:31" s="709" customFormat="1" ht="30" customHeight="1">
      <c r="A227" s="36"/>
      <c r="B227" s="486" t="s">
        <v>2415</v>
      </c>
      <c r="C227" s="726" t="s">
        <v>761</v>
      </c>
      <c r="D227" s="720" t="s">
        <v>713</v>
      </c>
      <c r="E227" s="762">
        <v>728.5</v>
      </c>
      <c r="F227" s="762">
        <v>728.5</v>
      </c>
      <c r="G227" s="762">
        <v>728.5</v>
      </c>
      <c r="H227" s="721" t="s">
        <v>628</v>
      </c>
      <c r="I227" s="722">
        <v>47</v>
      </c>
      <c r="J227" s="762">
        <v>728.5</v>
      </c>
      <c r="K227" s="762">
        <v>728.5</v>
      </c>
      <c r="L227" s="762">
        <v>728.5</v>
      </c>
      <c r="M227" s="721" t="s">
        <v>628</v>
      </c>
      <c r="N227" s="722">
        <v>46</v>
      </c>
      <c r="O227" s="762">
        <v>728.5</v>
      </c>
      <c r="P227" s="762">
        <v>728.5</v>
      </c>
      <c r="Q227" s="762">
        <v>728.5</v>
      </c>
      <c r="R227" s="724" t="s">
        <v>628</v>
      </c>
      <c r="S227" s="722">
        <v>44</v>
      </c>
      <c r="T227" s="762" t="s">
        <v>690</v>
      </c>
      <c r="U227" s="762" t="s">
        <v>690</v>
      </c>
      <c r="V227" s="762" t="s">
        <v>690</v>
      </c>
      <c r="W227" s="724" t="s">
        <v>690</v>
      </c>
      <c r="X227" s="722" t="s">
        <v>690</v>
      </c>
      <c r="Y227" s="762" t="s">
        <v>690</v>
      </c>
      <c r="Z227" s="762" t="s">
        <v>690</v>
      </c>
      <c r="AA227" s="762" t="s">
        <v>690</v>
      </c>
      <c r="AB227" s="721" t="s">
        <v>690</v>
      </c>
      <c r="AC227" s="722" t="s">
        <v>690</v>
      </c>
      <c r="AD227" s="721" t="s">
        <v>927</v>
      </c>
      <c r="AE227" s="721" t="str">
        <f>VLOOKUP(C:C,'Conditions and freight surcharg'!B:E,3,FALSE)</f>
        <v>Low-Sulphur SC and GRI</v>
      </c>
    </row>
    <row r="228" spans="1:31" s="709" customFormat="1" ht="30" customHeight="1">
      <c r="A228" s="36"/>
      <c r="B228" s="484" t="s">
        <v>358</v>
      </c>
      <c r="C228" s="720" t="s">
        <v>359</v>
      </c>
      <c r="D228" s="720" t="s">
        <v>713</v>
      </c>
      <c r="E228" s="762">
        <v>487.5</v>
      </c>
      <c r="F228" s="762">
        <v>487.5</v>
      </c>
      <c r="G228" s="762">
        <v>487.5</v>
      </c>
      <c r="H228" s="721" t="s">
        <v>627</v>
      </c>
      <c r="I228" s="722" t="s">
        <v>690</v>
      </c>
      <c r="J228" s="762">
        <v>487.5</v>
      </c>
      <c r="K228" s="762">
        <v>487.5</v>
      </c>
      <c r="L228" s="762">
        <v>487.5</v>
      </c>
      <c r="M228" s="721" t="s">
        <v>627</v>
      </c>
      <c r="N228" s="722" t="s">
        <v>690</v>
      </c>
      <c r="O228" s="762">
        <v>487.5</v>
      </c>
      <c r="P228" s="762">
        <v>487.5</v>
      </c>
      <c r="Q228" s="762">
        <v>487.5</v>
      </c>
      <c r="R228" s="721" t="s">
        <v>627</v>
      </c>
      <c r="S228" s="722" t="s">
        <v>690</v>
      </c>
      <c r="T228" s="762">
        <v>497.5</v>
      </c>
      <c r="U228" s="762">
        <v>497.5</v>
      </c>
      <c r="V228" s="762">
        <v>497.5</v>
      </c>
      <c r="W228" s="721" t="s">
        <v>627</v>
      </c>
      <c r="X228" s="722" t="s">
        <v>690</v>
      </c>
      <c r="Y228" s="762">
        <v>497.5</v>
      </c>
      <c r="Z228" s="762">
        <v>497.5</v>
      </c>
      <c r="AA228" s="762">
        <v>497.5</v>
      </c>
      <c r="AB228" s="721" t="s">
        <v>627</v>
      </c>
      <c r="AC228" s="722" t="s">
        <v>690</v>
      </c>
      <c r="AD228" s="721" t="s">
        <v>927</v>
      </c>
      <c r="AE228" s="721" t="str">
        <f>VLOOKUP(C:C,'Conditions and freight surcharg'!B:E,3,FALSE)</f>
        <v>Low-Sulphur SC and GRI</v>
      </c>
    </row>
    <row r="229" spans="1:31" s="709" customFormat="1" ht="30" customHeight="1">
      <c r="A229" s="36"/>
      <c r="B229" s="486" t="s">
        <v>653</v>
      </c>
      <c r="C229" s="726" t="s">
        <v>436</v>
      </c>
      <c r="D229" s="720" t="s">
        <v>713</v>
      </c>
      <c r="E229" s="762">
        <v>169.5</v>
      </c>
      <c r="F229" s="762">
        <v>169.5</v>
      </c>
      <c r="G229" s="762">
        <v>169.5</v>
      </c>
      <c r="H229" s="721" t="s">
        <v>627</v>
      </c>
      <c r="I229" s="722">
        <v>28</v>
      </c>
      <c r="J229" s="762">
        <v>169.5</v>
      </c>
      <c r="K229" s="762">
        <v>169.5</v>
      </c>
      <c r="L229" s="762">
        <v>169.5</v>
      </c>
      <c r="M229" s="721" t="s">
        <v>627</v>
      </c>
      <c r="N229" s="722">
        <v>27</v>
      </c>
      <c r="O229" s="762">
        <v>169.5</v>
      </c>
      <c r="P229" s="762">
        <v>169.5</v>
      </c>
      <c r="Q229" s="762">
        <v>169.5</v>
      </c>
      <c r="R229" s="724" t="s">
        <v>627</v>
      </c>
      <c r="S229" s="722">
        <v>25</v>
      </c>
      <c r="T229" s="762">
        <v>179.5</v>
      </c>
      <c r="U229" s="762">
        <v>179.5</v>
      </c>
      <c r="V229" s="762">
        <v>179.5</v>
      </c>
      <c r="W229" s="721" t="s">
        <v>627</v>
      </c>
      <c r="X229" s="722">
        <v>24</v>
      </c>
      <c r="Y229" s="762">
        <v>179.5</v>
      </c>
      <c r="Z229" s="762">
        <v>179.5</v>
      </c>
      <c r="AA229" s="762">
        <v>179.5</v>
      </c>
      <c r="AB229" s="721" t="s">
        <v>627</v>
      </c>
      <c r="AC229" s="722">
        <v>21</v>
      </c>
      <c r="AD229" s="721" t="s">
        <v>927</v>
      </c>
      <c r="AE229" s="721" t="str">
        <f>VLOOKUP(C:C,'Conditions and freight surcharg'!B:E,3,FALSE)</f>
        <v>Low-Sulphur SC and GRI</v>
      </c>
    </row>
    <row r="230" spans="1:31" s="709" customFormat="1" ht="30" customHeight="1">
      <c r="A230" s="36"/>
      <c r="B230" s="484" t="s">
        <v>106</v>
      </c>
      <c r="C230" s="720" t="s">
        <v>107</v>
      </c>
      <c r="D230" s="720" t="s">
        <v>713</v>
      </c>
      <c r="E230" s="762">
        <v>416.5</v>
      </c>
      <c r="F230" s="762">
        <v>416.5</v>
      </c>
      <c r="G230" s="762">
        <v>416.5</v>
      </c>
      <c r="H230" s="721" t="s">
        <v>627</v>
      </c>
      <c r="I230" s="722">
        <v>46</v>
      </c>
      <c r="J230" s="762">
        <v>416.5</v>
      </c>
      <c r="K230" s="762">
        <v>416.5</v>
      </c>
      <c r="L230" s="762">
        <v>416.5</v>
      </c>
      <c r="M230" s="721" t="s">
        <v>627</v>
      </c>
      <c r="N230" s="722">
        <v>45</v>
      </c>
      <c r="O230" s="762">
        <v>416.5</v>
      </c>
      <c r="P230" s="762">
        <v>416.5</v>
      </c>
      <c r="Q230" s="762">
        <v>416.5</v>
      </c>
      <c r="R230" s="725" t="s">
        <v>627</v>
      </c>
      <c r="S230" s="722">
        <v>43</v>
      </c>
      <c r="T230" s="762">
        <v>426.5</v>
      </c>
      <c r="U230" s="762">
        <v>426.5</v>
      </c>
      <c r="V230" s="762">
        <v>426.5</v>
      </c>
      <c r="W230" s="721" t="s">
        <v>627</v>
      </c>
      <c r="X230" s="722">
        <v>42</v>
      </c>
      <c r="Y230" s="762">
        <v>426.5</v>
      </c>
      <c r="Z230" s="762">
        <v>426.5</v>
      </c>
      <c r="AA230" s="762">
        <v>426.5</v>
      </c>
      <c r="AB230" s="721" t="s">
        <v>627</v>
      </c>
      <c r="AC230" s="722">
        <v>39</v>
      </c>
      <c r="AD230" s="721" t="str">
        <f>VLOOKUP(B:B,'Conditions and freight surcharg'!A:D,3,FALSE)</f>
        <v>Refer to Terms and Surcharges</v>
      </c>
      <c r="AE230" s="721" t="str">
        <f>VLOOKUP(C:C,'Conditions and freight surcharg'!B:E,3,FALSE)</f>
        <v xml:space="preserve">ENS, Low-Sulphur SC and GRI </v>
      </c>
    </row>
    <row r="231" spans="1:31" s="709" customFormat="1" ht="30" customHeight="1">
      <c r="A231" s="36"/>
      <c r="B231" s="486" t="s">
        <v>73</v>
      </c>
      <c r="C231" s="726" t="s">
        <v>107</v>
      </c>
      <c r="D231" s="720" t="s">
        <v>713</v>
      </c>
      <c r="E231" s="762">
        <v>272.5</v>
      </c>
      <c r="F231" s="762">
        <v>272.5</v>
      </c>
      <c r="G231" s="762">
        <v>272.5</v>
      </c>
      <c r="H231" s="721" t="s">
        <v>627</v>
      </c>
      <c r="I231" s="722">
        <v>43</v>
      </c>
      <c r="J231" s="762">
        <v>272.5</v>
      </c>
      <c r="K231" s="762">
        <v>272.5</v>
      </c>
      <c r="L231" s="762">
        <v>272.5</v>
      </c>
      <c r="M231" s="721" t="s">
        <v>627</v>
      </c>
      <c r="N231" s="722">
        <v>42</v>
      </c>
      <c r="O231" s="762">
        <v>272.5</v>
      </c>
      <c r="P231" s="762">
        <v>272.5</v>
      </c>
      <c r="Q231" s="762">
        <v>272.5</v>
      </c>
      <c r="R231" s="724" t="s">
        <v>627</v>
      </c>
      <c r="S231" s="722">
        <v>40</v>
      </c>
      <c r="T231" s="762">
        <v>282.5</v>
      </c>
      <c r="U231" s="762">
        <v>282.5</v>
      </c>
      <c r="V231" s="762">
        <v>282.5</v>
      </c>
      <c r="W231" s="721" t="s">
        <v>627</v>
      </c>
      <c r="X231" s="722">
        <v>39</v>
      </c>
      <c r="Y231" s="762">
        <v>282.5</v>
      </c>
      <c r="Z231" s="762">
        <v>282.5</v>
      </c>
      <c r="AA231" s="762">
        <v>282.5</v>
      </c>
      <c r="AB231" s="721" t="s">
        <v>627</v>
      </c>
      <c r="AC231" s="722">
        <v>36</v>
      </c>
      <c r="AD231" s="721" t="str">
        <f>VLOOKUP(B:B,'Conditions and freight surcharg'!A:D,3,FALSE)</f>
        <v>Refer to Terms and Surcharges</v>
      </c>
      <c r="AE231" s="721" t="str">
        <f>VLOOKUP(C:C,'Conditions and freight surcharg'!B:E,3,FALSE)</f>
        <v xml:space="preserve">ENS, Low-Sulphur SC and GRI </v>
      </c>
    </row>
    <row r="232" spans="1:31" s="709" customFormat="1" ht="30" customHeight="1">
      <c r="A232" s="36"/>
      <c r="B232" s="484" t="s">
        <v>492</v>
      </c>
      <c r="C232" s="720" t="s">
        <v>493</v>
      </c>
      <c r="D232" s="720" t="s">
        <v>605</v>
      </c>
      <c r="E232" s="762">
        <v>280</v>
      </c>
      <c r="F232" s="762">
        <v>280</v>
      </c>
      <c r="G232" s="762">
        <v>280</v>
      </c>
      <c r="H232" s="721" t="s">
        <v>633</v>
      </c>
      <c r="I232" s="722">
        <v>3</v>
      </c>
      <c r="J232" s="762">
        <v>280</v>
      </c>
      <c r="K232" s="762">
        <v>280</v>
      </c>
      <c r="L232" s="762">
        <v>280</v>
      </c>
      <c r="M232" s="721" t="s">
        <v>633</v>
      </c>
      <c r="N232" s="722">
        <v>2</v>
      </c>
      <c r="O232" s="762">
        <v>280</v>
      </c>
      <c r="P232" s="762">
        <v>280</v>
      </c>
      <c r="Q232" s="762">
        <v>280</v>
      </c>
      <c r="R232" s="724" t="s">
        <v>633</v>
      </c>
      <c r="S232" s="722">
        <v>0</v>
      </c>
      <c r="T232" s="762" t="s">
        <v>690</v>
      </c>
      <c r="U232" s="762" t="s">
        <v>690</v>
      </c>
      <c r="V232" s="762" t="s">
        <v>690</v>
      </c>
      <c r="W232" s="721" t="s">
        <v>690</v>
      </c>
      <c r="X232" s="722" t="s">
        <v>690</v>
      </c>
      <c r="Y232" s="762" t="s">
        <v>690</v>
      </c>
      <c r="Z232" s="762" t="s">
        <v>690</v>
      </c>
      <c r="AA232" s="762" t="s">
        <v>690</v>
      </c>
      <c r="AB232" s="721" t="s">
        <v>690</v>
      </c>
      <c r="AC232" s="722" t="s">
        <v>690</v>
      </c>
      <c r="AD232" s="721" t="str">
        <f>VLOOKUP(B:B,'Conditions and freight surcharg'!A:D,3,FALSE)</f>
        <v>Refer to Terms and Surcharges</v>
      </c>
      <c r="AE232" s="721" t="str">
        <f>VLOOKUP(C:C,'Conditions and freight surcharg'!B:E,3,FALSE)</f>
        <v>Low-Sulphur SC and GRI</v>
      </c>
    </row>
    <row r="233" spans="1:31" s="709" customFormat="1" ht="30" customHeight="1">
      <c r="A233" s="36"/>
      <c r="B233" s="484" t="s">
        <v>124</v>
      </c>
      <c r="C233" s="720" t="s">
        <v>125</v>
      </c>
      <c r="D233" s="720" t="s">
        <v>605</v>
      </c>
      <c r="E233" s="762">
        <v>69</v>
      </c>
      <c r="F233" s="762">
        <v>69</v>
      </c>
      <c r="G233" s="762">
        <v>69</v>
      </c>
      <c r="H233" s="721" t="s">
        <v>633</v>
      </c>
      <c r="I233" s="722">
        <v>6</v>
      </c>
      <c r="J233" s="762">
        <v>69</v>
      </c>
      <c r="K233" s="762">
        <v>69</v>
      </c>
      <c r="L233" s="762">
        <v>69</v>
      </c>
      <c r="M233" s="721" t="s">
        <v>633</v>
      </c>
      <c r="N233" s="722">
        <v>5</v>
      </c>
      <c r="O233" s="762">
        <v>69</v>
      </c>
      <c r="P233" s="762">
        <v>69</v>
      </c>
      <c r="Q233" s="762">
        <v>69</v>
      </c>
      <c r="R233" s="724" t="s">
        <v>633</v>
      </c>
      <c r="S233" s="722">
        <v>3</v>
      </c>
      <c r="T233" s="762">
        <v>97.5</v>
      </c>
      <c r="U233" s="762">
        <v>97.5</v>
      </c>
      <c r="V233" s="762">
        <v>97.5</v>
      </c>
      <c r="W233" s="721" t="s">
        <v>633</v>
      </c>
      <c r="X233" s="722">
        <v>9</v>
      </c>
      <c r="Y233" s="762">
        <v>145</v>
      </c>
      <c r="Z233" s="762">
        <v>145</v>
      </c>
      <c r="AA233" s="762">
        <v>145</v>
      </c>
      <c r="AB233" s="721" t="s">
        <v>633</v>
      </c>
      <c r="AC233" s="722">
        <v>19</v>
      </c>
      <c r="AD233" s="721" t="str">
        <f>VLOOKUP(B:B,'Conditions and freight surcharg'!A:D,3,FALSE)</f>
        <v>Refer to Terms and Surcharges</v>
      </c>
      <c r="AE233" s="721" t="str">
        <f>VLOOKUP(C:C,'Conditions and freight surcharg'!B:E,3,FALSE)</f>
        <v>Low-Sulphur SC and GRI</v>
      </c>
    </row>
    <row r="234" spans="1:31" s="709" customFormat="1" ht="30" customHeight="1">
      <c r="A234" s="36"/>
      <c r="B234" s="484" t="s">
        <v>655</v>
      </c>
      <c r="C234" s="726" t="s">
        <v>125</v>
      </c>
      <c r="D234" s="720" t="s">
        <v>605</v>
      </c>
      <c r="E234" s="762">
        <v>188</v>
      </c>
      <c r="F234" s="762">
        <v>188</v>
      </c>
      <c r="G234" s="762">
        <v>188</v>
      </c>
      <c r="H234" s="721" t="s">
        <v>665</v>
      </c>
      <c r="I234" s="722">
        <v>19</v>
      </c>
      <c r="J234" s="762">
        <v>188</v>
      </c>
      <c r="K234" s="762">
        <v>188</v>
      </c>
      <c r="L234" s="762">
        <v>188</v>
      </c>
      <c r="M234" s="721" t="s">
        <v>665</v>
      </c>
      <c r="N234" s="722">
        <v>18</v>
      </c>
      <c r="O234" s="762">
        <v>188</v>
      </c>
      <c r="P234" s="762">
        <v>188</v>
      </c>
      <c r="Q234" s="762">
        <v>188</v>
      </c>
      <c r="R234" s="721" t="s">
        <v>665</v>
      </c>
      <c r="S234" s="722">
        <v>16</v>
      </c>
      <c r="T234" s="762" t="s">
        <v>690</v>
      </c>
      <c r="U234" s="762" t="s">
        <v>690</v>
      </c>
      <c r="V234" s="762" t="s">
        <v>690</v>
      </c>
      <c r="W234" s="721" t="s">
        <v>690</v>
      </c>
      <c r="X234" s="722" t="s">
        <v>690</v>
      </c>
      <c r="Y234" s="762" t="s">
        <v>690</v>
      </c>
      <c r="Z234" s="762" t="s">
        <v>690</v>
      </c>
      <c r="AA234" s="762" t="s">
        <v>690</v>
      </c>
      <c r="AB234" s="721" t="s">
        <v>690</v>
      </c>
      <c r="AC234" s="722" t="s">
        <v>690</v>
      </c>
      <c r="AD234" s="721" t="str">
        <f>VLOOKUP(B:B,'Conditions and freight surcharg'!A:D,3,FALSE)</f>
        <v>Refer to Terms and Surcharges</v>
      </c>
      <c r="AE234" s="721" t="str">
        <f>VLOOKUP(C:C,'Conditions and freight surcharg'!B:E,3,FALSE)</f>
        <v>Low-Sulphur SC and GRI</v>
      </c>
    </row>
    <row r="235" spans="1:31" s="709" customFormat="1" ht="30" customHeight="1">
      <c r="A235" s="36"/>
      <c r="B235" s="484" t="s">
        <v>207</v>
      </c>
      <c r="C235" s="720" t="s">
        <v>125</v>
      </c>
      <c r="D235" s="720" t="s">
        <v>605</v>
      </c>
      <c r="E235" s="762">
        <v>78</v>
      </c>
      <c r="F235" s="762">
        <v>78</v>
      </c>
      <c r="G235" s="762">
        <v>78</v>
      </c>
      <c r="H235" s="721" t="s">
        <v>633</v>
      </c>
      <c r="I235" s="722">
        <v>10</v>
      </c>
      <c r="J235" s="762">
        <v>78</v>
      </c>
      <c r="K235" s="762">
        <v>78</v>
      </c>
      <c r="L235" s="762">
        <v>78</v>
      </c>
      <c r="M235" s="721" t="s">
        <v>633</v>
      </c>
      <c r="N235" s="722">
        <v>9</v>
      </c>
      <c r="O235" s="762">
        <v>78</v>
      </c>
      <c r="P235" s="762">
        <v>78</v>
      </c>
      <c r="Q235" s="762">
        <v>78</v>
      </c>
      <c r="R235" s="725" t="s">
        <v>633</v>
      </c>
      <c r="S235" s="722">
        <v>7</v>
      </c>
      <c r="T235" s="762" t="s">
        <v>690</v>
      </c>
      <c r="U235" s="762" t="s">
        <v>690</v>
      </c>
      <c r="V235" s="762" t="s">
        <v>690</v>
      </c>
      <c r="W235" s="721" t="s">
        <v>690</v>
      </c>
      <c r="X235" s="722" t="s">
        <v>690</v>
      </c>
      <c r="Y235" s="762" t="s">
        <v>690</v>
      </c>
      <c r="Z235" s="762" t="s">
        <v>690</v>
      </c>
      <c r="AA235" s="762" t="s">
        <v>690</v>
      </c>
      <c r="AB235" s="721" t="s">
        <v>690</v>
      </c>
      <c r="AC235" s="722" t="s">
        <v>690</v>
      </c>
      <c r="AD235" s="721" t="s">
        <v>927</v>
      </c>
      <c r="AE235" s="721" t="str">
        <f>VLOOKUP(C:C,'Conditions and freight surcharg'!B:E,3,FALSE)</f>
        <v>Low-Sulphur SC and GRI</v>
      </c>
    </row>
    <row r="236" spans="1:31" s="709" customFormat="1" ht="30" customHeight="1">
      <c r="A236" s="36"/>
      <c r="B236" s="486" t="s">
        <v>656</v>
      </c>
      <c r="C236" s="726" t="s">
        <v>125</v>
      </c>
      <c r="D236" s="720" t="s">
        <v>605</v>
      </c>
      <c r="E236" s="762">
        <v>168</v>
      </c>
      <c r="F236" s="762">
        <v>168</v>
      </c>
      <c r="G236" s="762">
        <v>168</v>
      </c>
      <c r="H236" s="721" t="s">
        <v>665</v>
      </c>
      <c r="I236" s="722">
        <v>19</v>
      </c>
      <c r="J236" s="762">
        <v>168</v>
      </c>
      <c r="K236" s="762">
        <v>168</v>
      </c>
      <c r="L236" s="762">
        <v>168</v>
      </c>
      <c r="M236" s="721" t="s">
        <v>665</v>
      </c>
      <c r="N236" s="722">
        <v>18</v>
      </c>
      <c r="O236" s="762">
        <v>168</v>
      </c>
      <c r="P236" s="762">
        <v>168</v>
      </c>
      <c r="Q236" s="762">
        <v>168</v>
      </c>
      <c r="R236" s="725" t="s">
        <v>665</v>
      </c>
      <c r="S236" s="722">
        <v>16</v>
      </c>
      <c r="T236" s="762" t="s">
        <v>690</v>
      </c>
      <c r="U236" s="762" t="s">
        <v>690</v>
      </c>
      <c r="V236" s="762" t="s">
        <v>690</v>
      </c>
      <c r="W236" s="721" t="s">
        <v>690</v>
      </c>
      <c r="X236" s="722" t="s">
        <v>690</v>
      </c>
      <c r="Y236" s="762" t="s">
        <v>690</v>
      </c>
      <c r="Z236" s="762" t="s">
        <v>690</v>
      </c>
      <c r="AA236" s="762" t="s">
        <v>690</v>
      </c>
      <c r="AB236" s="721" t="s">
        <v>690</v>
      </c>
      <c r="AC236" s="722" t="s">
        <v>690</v>
      </c>
      <c r="AD236" s="721" t="s">
        <v>927</v>
      </c>
      <c r="AE236" s="721" t="str">
        <f>VLOOKUP(C:C,'Conditions and freight surcharg'!B:E,3,FALSE)</f>
        <v>Low-Sulphur SC and GRI</v>
      </c>
    </row>
    <row r="237" spans="1:31" s="709" customFormat="1" ht="30" customHeight="1">
      <c r="A237" s="36"/>
      <c r="B237" s="484" t="s">
        <v>657</v>
      </c>
      <c r="C237" s="720" t="s">
        <v>125</v>
      </c>
      <c r="D237" s="720" t="s">
        <v>605</v>
      </c>
      <c r="E237" s="762">
        <v>158</v>
      </c>
      <c r="F237" s="762">
        <v>158</v>
      </c>
      <c r="G237" s="762">
        <v>158</v>
      </c>
      <c r="H237" s="721" t="s">
        <v>665</v>
      </c>
      <c r="I237" s="722">
        <v>19</v>
      </c>
      <c r="J237" s="762">
        <v>158</v>
      </c>
      <c r="K237" s="762">
        <v>158</v>
      </c>
      <c r="L237" s="762">
        <v>158</v>
      </c>
      <c r="M237" s="721" t="s">
        <v>665</v>
      </c>
      <c r="N237" s="722">
        <v>18</v>
      </c>
      <c r="O237" s="762">
        <v>158</v>
      </c>
      <c r="P237" s="762">
        <v>158</v>
      </c>
      <c r="Q237" s="762">
        <v>158</v>
      </c>
      <c r="R237" s="721" t="s">
        <v>665</v>
      </c>
      <c r="S237" s="722">
        <v>16</v>
      </c>
      <c r="T237" s="762" t="s">
        <v>690</v>
      </c>
      <c r="U237" s="762" t="s">
        <v>690</v>
      </c>
      <c r="V237" s="762" t="s">
        <v>690</v>
      </c>
      <c r="W237" s="721" t="s">
        <v>690</v>
      </c>
      <c r="X237" s="722" t="s">
        <v>690</v>
      </c>
      <c r="Y237" s="762" t="s">
        <v>690</v>
      </c>
      <c r="Z237" s="762" t="s">
        <v>690</v>
      </c>
      <c r="AA237" s="762" t="s">
        <v>690</v>
      </c>
      <c r="AB237" s="721" t="s">
        <v>690</v>
      </c>
      <c r="AC237" s="722" t="s">
        <v>690</v>
      </c>
      <c r="AD237" s="721" t="s">
        <v>927</v>
      </c>
      <c r="AE237" s="721" t="str">
        <f>VLOOKUP(C:C,'Conditions and freight surcharg'!B:E,3,FALSE)</f>
        <v>Low-Sulphur SC and GRI</v>
      </c>
    </row>
    <row r="238" spans="1:31" s="709" customFormat="1" ht="30" customHeight="1">
      <c r="A238" s="36"/>
      <c r="B238" s="486" t="s">
        <v>277</v>
      </c>
      <c r="C238" s="726" t="s">
        <v>125</v>
      </c>
      <c r="D238" s="720" t="s">
        <v>605</v>
      </c>
      <c r="E238" s="762">
        <v>103</v>
      </c>
      <c r="F238" s="762">
        <v>103</v>
      </c>
      <c r="G238" s="762">
        <v>103</v>
      </c>
      <c r="H238" s="721" t="s">
        <v>667</v>
      </c>
      <c r="I238" s="722">
        <v>9</v>
      </c>
      <c r="J238" s="762">
        <v>103</v>
      </c>
      <c r="K238" s="762">
        <v>103</v>
      </c>
      <c r="L238" s="762">
        <v>103</v>
      </c>
      <c r="M238" s="721" t="s">
        <v>667</v>
      </c>
      <c r="N238" s="722">
        <v>8</v>
      </c>
      <c r="O238" s="762">
        <v>103</v>
      </c>
      <c r="P238" s="762">
        <v>103</v>
      </c>
      <c r="Q238" s="762">
        <v>103</v>
      </c>
      <c r="R238" s="724" t="s">
        <v>667</v>
      </c>
      <c r="S238" s="722">
        <v>6</v>
      </c>
      <c r="T238" s="762" t="s">
        <v>690</v>
      </c>
      <c r="U238" s="762" t="s">
        <v>690</v>
      </c>
      <c r="V238" s="762" t="s">
        <v>690</v>
      </c>
      <c r="W238" s="721" t="s">
        <v>690</v>
      </c>
      <c r="X238" s="722" t="s">
        <v>690</v>
      </c>
      <c r="Y238" s="762" t="s">
        <v>690</v>
      </c>
      <c r="Z238" s="762" t="s">
        <v>690</v>
      </c>
      <c r="AA238" s="762" t="s">
        <v>690</v>
      </c>
      <c r="AB238" s="721" t="s">
        <v>690</v>
      </c>
      <c r="AC238" s="722" t="s">
        <v>690</v>
      </c>
      <c r="AD238" s="721" t="str">
        <f>VLOOKUP(B:B,'Conditions and freight surcharg'!A:D,3,FALSE)</f>
        <v>Refer to Terms and Surcharges</v>
      </c>
      <c r="AE238" s="721" t="str">
        <f>VLOOKUP(C:C,'Conditions and freight surcharg'!B:E,3,FALSE)</f>
        <v>Low-Sulphur SC and GRI</v>
      </c>
    </row>
    <row r="239" spans="1:31" s="709" customFormat="1" ht="30" customHeight="1">
      <c r="A239" s="36"/>
      <c r="B239" s="486" t="s">
        <v>654</v>
      </c>
      <c r="C239" s="726" t="s">
        <v>125</v>
      </c>
      <c r="D239" s="720" t="s">
        <v>605</v>
      </c>
      <c r="E239" s="762">
        <v>173</v>
      </c>
      <c r="F239" s="762">
        <v>173</v>
      </c>
      <c r="G239" s="762">
        <v>173</v>
      </c>
      <c r="H239" s="721" t="s">
        <v>665</v>
      </c>
      <c r="I239" s="722">
        <v>17</v>
      </c>
      <c r="J239" s="762">
        <v>173</v>
      </c>
      <c r="K239" s="762">
        <v>173</v>
      </c>
      <c r="L239" s="762">
        <v>173</v>
      </c>
      <c r="M239" s="721" t="s">
        <v>665</v>
      </c>
      <c r="N239" s="722">
        <v>16</v>
      </c>
      <c r="O239" s="762">
        <v>173</v>
      </c>
      <c r="P239" s="762">
        <v>173</v>
      </c>
      <c r="Q239" s="762">
        <v>173</v>
      </c>
      <c r="R239" s="724" t="s">
        <v>665</v>
      </c>
      <c r="S239" s="722">
        <v>14</v>
      </c>
      <c r="T239" s="762" t="s">
        <v>690</v>
      </c>
      <c r="U239" s="762" t="s">
        <v>690</v>
      </c>
      <c r="V239" s="762" t="s">
        <v>690</v>
      </c>
      <c r="W239" s="721" t="s">
        <v>690</v>
      </c>
      <c r="X239" s="722" t="s">
        <v>690</v>
      </c>
      <c r="Y239" s="762" t="s">
        <v>690</v>
      </c>
      <c r="Z239" s="762" t="s">
        <v>690</v>
      </c>
      <c r="AA239" s="762" t="s">
        <v>690</v>
      </c>
      <c r="AB239" s="721" t="s">
        <v>690</v>
      </c>
      <c r="AC239" s="722" t="s">
        <v>690</v>
      </c>
      <c r="AD239" s="721" t="s">
        <v>927</v>
      </c>
      <c r="AE239" s="721" t="str">
        <f>VLOOKUP(C:C,'Conditions and freight surcharg'!B:E,3,FALSE)</f>
        <v>Low-Sulphur SC and GRI</v>
      </c>
    </row>
    <row r="240" spans="1:31" s="709" customFormat="1" ht="30" customHeight="1">
      <c r="A240" s="36"/>
      <c r="B240" s="484" t="s">
        <v>2</v>
      </c>
      <c r="C240" s="720" t="s">
        <v>125</v>
      </c>
      <c r="D240" s="720" t="s">
        <v>605</v>
      </c>
      <c r="E240" s="762">
        <v>78</v>
      </c>
      <c r="F240" s="762">
        <v>78</v>
      </c>
      <c r="G240" s="762">
        <v>78</v>
      </c>
      <c r="H240" s="721" t="s">
        <v>633</v>
      </c>
      <c r="I240" s="722">
        <v>10</v>
      </c>
      <c r="J240" s="762">
        <v>78</v>
      </c>
      <c r="K240" s="762">
        <v>78</v>
      </c>
      <c r="L240" s="762">
        <v>78</v>
      </c>
      <c r="M240" s="721" t="s">
        <v>633</v>
      </c>
      <c r="N240" s="722">
        <v>9</v>
      </c>
      <c r="O240" s="762">
        <v>78</v>
      </c>
      <c r="P240" s="762">
        <v>78</v>
      </c>
      <c r="Q240" s="762">
        <v>78</v>
      </c>
      <c r="R240" s="724" t="s">
        <v>633</v>
      </c>
      <c r="S240" s="722">
        <v>7</v>
      </c>
      <c r="T240" s="762" t="s">
        <v>690</v>
      </c>
      <c r="U240" s="762" t="s">
        <v>690</v>
      </c>
      <c r="V240" s="762" t="s">
        <v>690</v>
      </c>
      <c r="W240" s="721" t="s">
        <v>690</v>
      </c>
      <c r="X240" s="722" t="s">
        <v>690</v>
      </c>
      <c r="Y240" s="762" t="s">
        <v>690</v>
      </c>
      <c r="Z240" s="762" t="s">
        <v>690</v>
      </c>
      <c r="AA240" s="762" t="s">
        <v>690</v>
      </c>
      <c r="AB240" s="721" t="s">
        <v>690</v>
      </c>
      <c r="AC240" s="722" t="s">
        <v>690</v>
      </c>
      <c r="AD240" s="721" t="str">
        <f>VLOOKUP(B:B,'Conditions and freight surcharg'!A:D,3,FALSE)</f>
        <v>Refer to Terms and Surcharges</v>
      </c>
      <c r="AE240" s="721" t="str">
        <f>VLOOKUP(C:C,'Conditions and freight surcharg'!B:E,3,FALSE)</f>
        <v>Low-Sulphur SC and GRI</v>
      </c>
    </row>
    <row r="241" spans="1:31" s="709" customFormat="1" ht="30" customHeight="1">
      <c r="A241" s="36"/>
      <c r="B241" s="484" t="s">
        <v>658</v>
      </c>
      <c r="C241" s="720" t="s">
        <v>125</v>
      </c>
      <c r="D241" s="720" t="s">
        <v>605</v>
      </c>
      <c r="E241" s="762">
        <v>113</v>
      </c>
      <c r="F241" s="762">
        <v>113</v>
      </c>
      <c r="G241" s="762">
        <v>113</v>
      </c>
      <c r="H241" s="721" t="s">
        <v>667</v>
      </c>
      <c r="I241" s="722">
        <v>9</v>
      </c>
      <c r="J241" s="762">
        <v>113</v>
      </c>
      <c r="K241" s="762">
        <v>113</v>
      </c>
      <c r="L241" s="762">
        <v>113</v>
      </c>
      <c r="M241" s="721" t="s">
        <v>667</v>
      </c>
      <c r="N241" s="722">
        <v>8</v>
      </c>
      <c r="O241" s="762">
        <v>113</v>
      </c>
      <c r="P241" s="762">
        <v>113</v>
      </c>
      <c r="Q241" s="762">
        <v>113</v>
      </c>
      <c r="R241" s="724" t="s">
        <v>667</v>
      </c>
      <c r="S241" s="722">
        <v>6</v>
      </c>
      <c r="T241" s="762" t="s">
        <v>690</v>
      </c>
      <c r="U241" s="762" t="s">
        <v>690</v>
      </c>
      <c r="V241" s="762" t="s">
        <v>690</v>
      </c>
      <c r="W241" s="721" t="s">
        <v>690</v>
      </c>
      <c r="X241" s="722" t="s">
        <v>690</v>
      </c>
      <c r="Y241" s="762" t="s">
        <v>690</v>
      </c>
      <c r="Z241" s="762" t="s">
        <v>690</v>
      </c>
      <c r="AA241" s="762" t="s">
        <v>690</v>
      </c>
      <c r="AB241" s="721" t="s">
        <v>690</v>
      </c>
      <c r="AC241" s="722" t="s">
        <v>690</v>
      </c>
      <c r="AD241" s="721" t="s">
        <v>927</v>
      </c>
      <c r="AE241" s="721" t="str">
        <f>VLOOKUP(C:C,'Conditions and freight surcharg'!B:E,3,FALSE)</f>
        <v>Low-Sulphur SC and GRI</v>
      </c>
    </row>
    <row r="242" spans="1:31" s="709" customFormat="1" ht="30" customHeight="1">
      <c r="A242" s="36"/>
      <c r="B242" s="484" t="s">
        <v>538</v>
      </c>
      <c r="C242" s="720" t="s">
        <v>125</v>
      </c>
      <c r="D242" s="720" t="s">
        <v>605</v>
      </c>
      <c r="E242" s="762">
        <v>133</v>
      </c>
      <c r="F242" s="762">
        <v>133</v>
      </c>
      <c r="G242" s="762">
        <v>133</v>
      </c>
      <c r="H242" s="721" t="s">
        <v>667</v>
      </c>
      <c r="I242" s="722">
        <v>10</v>
      </c>
      <c r="J242" s="762">
        <v>133</v>
      </c>
      <c r="K242" s="762">
        <v>133</v>
      </c>
      <c r="L242" s="762">
        <v>133</v>
      </c>
      <c r="M242" s="721" t="s">
        <v>667</v>
      </c>
      <c r="N242" s="722">
        <v>9</v>
      </c>
      <c r="O242" s="762">
        <v>133</v>
      </c>
      <c r="P242" s="762">
        <v>133</v>
      </c>
      <c r="Q242" s="762">
        <v>133</v>
      </c>
      <c r="R242" s="721" t="s">
        <v>667</v>
      </c>
      <c r="S242" s="722">
        <v>7</v>
      </c>
      <c r="T242" s="762" t="s">
        <v>690</v>
      </c>
      <c r="U242" s="762" t="s">
        <v>690</v>
      </c>
      <c r="V242" s="762" t="s">
        <v>690</v>
      </c>
      <c r="W242" s="721" t="s">
        <v>690</v>
      </c>
      <c r="X242" s="722" t="s">
        <v>690</v>
      </c>
      <c r="Y242" s="762" t="s">
        <v>690</v>
      </c>
      <c r="Z242" s="762" t="s">
        <v>690</v>
      </c>
      <c r="AA242" s="762" t="s">
        <v>690</v>
      </c>
      <c r="AB242" s="721" t="s">
        <v>690</v>
      </c>
      <c r="AC242" s="722" t="s">
        <v>690</v>
      </c>
      <c r="AD242" s="721" t="str">
        <f>VLOOKUP(B:B,'Conditions and freight surcharg'!A:D,3,FALSE)</f>
        <v>Refer to Terms and Surcharges</v>
      </c>
      <c r="AE242" s="721" t="str">
        <f>VLOOKUP(C:C,'Conditions and freight surcharg'!B:E,3,FALSE)</f>
        <v>Low-Sulphur SC and GRI</v>
      </c>
    </row>
    <row r="243" spans="1:31" s="709" customFormat="1" ht="30" customHeight="1">
      <c r="A243" s="36"/>
      <c r="B243" s="484" t="s">
        <v>659</v>
      </c>
      <c r="C243" s="726" t="s">
        <v>125</v>
      </c>
      <c r="D243" s="720" t="s">
        <v>605</v>
      </c>
      <c r="E243" s="762">
        <v>158</v>
      </c>
      <c r="F243" s="762">
        <v>274.89</v>
      </c>
      <c r="G243" s="762">
        <v>158</v>
      </c>
      <c r="H243" s="721" t="s">
        <v>665</v>
      </c>
      <c r="I243" s="728">
        <v>20</v>
      </c>
      <c r="J243" s="762">
        <v>158</v>
      </c>
      <c r="K243" s="762">
        <v>274.89</v>
      </c>
      <c r="L243" s="762">
        <v>158</v>
      </c>
      <c r="M243" s="721" t="s">
        <v>665</v>
      </c>
      <c r="N243" s="728">
        <v>19</v>
      </c>
      <c r="O243" s="762">
        <v>158</v>
      </c>
      <c r="P243" s="762">
        <v>274.89</v>
      </c>
      <c r="Q243" s="762">
        <v>158</v>
      </c>
      <c r="R243" s="721" t="s">
        <v>665</v>
      </c>
      <c r="S243" s="728">
        <v>17</v>
      </c>
      <c r="T243" s="762" t="s">
        <v>690</v>
      </c>
      <c r="U243" s="762" t="s">
        <v>690</v>
      </c>
      <c r="V243" s="762" t="s">
        <v>690</v>
      </c>
      <c r="W243" s="721" t="s">
        <v>690</v>
      </c>
      <c r="X243" s="728" t="s">
        <v>690</v>
      </c>
      <c r="Y243" s="762" t="s">
        <v>690</v>
      </c>
      <c r="Z243" s="762" t="s">
        <v>690</v>
      </c>
      <c r="AA243" s="762" t="s">
        <v>690</v>
      </c>
      <c r="AB243" s="721" t="s">
        <v>690</v>
      </c>
      <c r="AC243" s="722" t="s">
        <v>690</v>
      </c>
      <c r="AD243" s="721" t="s">
        <v>927</v>
      </c>
      <c r="AE243" s="721" t="str">
        <f>VLOOKUP(C:C,'Conditions and freight surcharg'!B:E,3,FALSE)</f>
        <v>Low-Sulphur SC and GRI</v>
      </c>
    </row>
    <row r="244" spans="1:31" s="709" customFormat="1" ht="30" customHeight="1">
      <c r="A244" s="36"/>
      <c r="B244" s="486" t="s">
        <v>539</v>
      </c>
      <c r="C244" s="726" t="s">
        <v>125</v>
      </c>
      <c r="D244" s="720" t="s">
        <v>605</v>
      </c>
      <c r="E244" s="762">
        <v>133</v>
      </c>
      <c r="F244" s="762">
        <v>133</v>
      </c>
      <c r="G244" s="762">
        <v>133</v>
      </c>
      <c r="H244" s="721" t="s">
        <v>667</v>
      </c>
      <c r="I244" s="722">
        <v>10</v>
      </c>
      <c r="J244" s="762">
        <v>133</v>
      </c>
      <c r="K244" s="762">
        <v>133</v>
      </c>
      <c r="L244" s="762">
        <v>133</v>
      </c>
      <c r="M244" s="721" t="s">
        <v>667</v>
      </c>
      <c r="N244" s="722">
        <v>9</v>
      </c>
      <c r="O244" s="762">
        <v>133</v>
      </c>
      <c r="P244" s="762">
        <v>133</v>
      </c>
      <c r="Q244" s="762">
        <v>133</v>
      </c>
      <c r="R244" s="724" t="s">
        <v>667</v>
      </c>
      <c r="S244" s="722">
        <v>7</v>
      </c>
      <c r="T244" s="762" t="s">
        <v>690</v>
      </c>
      <c r="U244" s="762" t="s">
        <v>690</v>
      </c>
      <c r="V244" s="762" t="s">
        <v>690</v>
      </c>
      <c r="W244" s="721" t="s">
        <v>690</v>
      </c>
      <c r="X244" s="722" t="s">
        <v>690</v>
      </c>
      <c r="Y244" s="762" t="s">
        <v>690</v>
      </c>
      <c r="Z244" s="762" t="s">
        <v>690</v>
      </c>
      <c r="AA244" s="762" t="s">
        <v>690</v>
      </c>
      <c r="AB244" s="721" t="s">
        <v>690</v>
      </c>
      <c r="AC244" s="722" t="s">
        <v>690</v>
      </c>
      <c r="AD244" s="721" t="s">
        <v>927</v>
      </c>
      <c r="AE244" s="721" t="str">
        <f>VLOOKUP(C:C,'Conditions and freight surcharg'!B:E,3,FALSE)</f>
        <v>Low-Sulphur SC and GRI</v>
      </c>
    </row>
    <row r="245" spans="1:31" s="709" customFormat="1" ht="30" customHeight="1">
      <c r="A245" s="36"/>
      <c r="B245" s="734" t="s">
        <v>660</v>
      </c>
      <c r="C245" s="735" t="s">
        <v>125</v>
      </c>
      <c r="D245" s="720" t="s">
        <v>605</v>
      </c>
      <c r="E245" s="762">
        <v>158</v>
      </c>
      <c r="F245" s="762">
        <v>158</v>
      </c>
      <c r="G245" s="762">
        <v>158</v>
      </c>
      <c r="H245" s="721" t="s">
        <v>665</v>
      </c>
      <c r="I245" s="722">
        <v>19</v>
      </c>
      <c r="J245" s="762">
        <v>158</v>
      </c>
      <c r="K245" s="762">
        <v>158</v>
      </c>
      <c r="L245" s="762">
        <v>158</v>
      </c>
      <c r="M245" s="721" t="s">
        <v>665</v>
      </c>
      <c r="N245" s="722">
        <v>18</v>
      </c>
      <c r="O245" s="762">
        <v>158</v>
      </c>
      <c r="P245" s="762">
        <v>158</v>
      </c>
      <c r="Q245" s="762">
        <v>158</v>
      </c>
      <c r="R245" s="724" t="s">
        <v>665</v>
      </c>
      <c r="S245" s="722">
        <v>16</v>
      </c>
      <c r="T245" s="762" t="s">
        <v>690</v>
      </c>
      <c r="U245" s="762" t="s">
        <v>690</v>
      </c>
      <c r="V245" s="762" t="s">
        <v>690</v>
      </c>
      <c r="W245" s="721" t="s">
        <v>690</v>
      </c>
      <c r="X245" s="722" t="s">
        <v>690</v>
      </c>
      <c r="Y245" s="762" t="s">
        <v>690</v>
      </c>
      <c r="Z245" s="762" t="s">
        <v>690</v>
      </c>
      <c r="AA245" s="762" t="s">
        <v>690</v>
      </c>
      <c r="AB245" s="721" t="s">
        <v>690</v>
      </c>
      <c r="AC245" s="722" t="s">
        <v>690</v>
      </c>
      <c r="AD245" s="721" t="s">
        <v>927</v>
      </c>
      <c r="AE245" s="721" t="str">
        <f>VLOOKUP(C:C,'Conditions and freight surcharg'!B:E,3,FALSE)</f>
        <v>Low-Sulphur SC and GRI</v>
      </c>
    </row>
    <row r="246" spans="1:31" s="709" customFormat="1" ht="30" customHeight="1">
      <c r="A246" s="36"/>
      <c r="B246" s="484" t="s">
        <v>661</v>
      </c>
      <c r="C246" s="720" t="s">
        <v>125</v>
      </c>
      <c r="D246" s="720" t="s">
        <v>605</v>
      </c>
      <c r="E246" s="762">
        <v>128</v>
      </c>
      <c r="F246" s="762">
        <v>128</v>
      </c>
      <c r="G246" s="762">
        <v>128</v>
      </c>
      <c r="H246" s="721" t="s">
        <v>665</v>
      </c>
      <c r="I246" s="722">
        <v>10</v>
      </c>
      <c r="J246" s="762">
        <v>128</v>
      </c>
      <c r="K246" s="762">
        <v>128</v>
      </c>
      <c r="L246" s="762">
        <v>128</v>
      </c>
      <c r="M246" s="721" t="s">
        <v>665</v>
      </c>
      <c r="N246" s="722">
        <v>9</v>
      </c>
      <c r="O246" s="762">
        <v>128</v>
      </c>
      <c r="P246" s="762">
        <v>128</v>
      </c>
      <c r="Q246" s="762">
        <v>128</v>
      </c>
      <c r="R246" s="724" t="s">
        <v>665</v>
      </c>
      <c r="S246" s="722">
        <v>7</v>
      </c>
      <c r="T246" s="762" t="s">
        <v>690</v>
      </c>
      <c r="U246" s="762" t="s">
        <v>690</v>
      </c>
      <c r="V246" s="762" t="s">
        <v>690</v>
      </c>
      <c r="W246" s="721" t="s">
        <v>690</v>
      </c>
      <c r="X246" s="722" t="s">
        <v>690</v>
      </c>
      <c r="Y246" s="762" t="s">
        <v>690</v>
      </c>
      <c r="Z246" s="762" t="s">
        <v>690</v>
      </c>
      <c r="AA246" s="762" t="s">
        <v>690</v>
      </c>
      <c r="AB246" s="721" t="s">
        <v>690</v>
      </c>
      <c r="AC246" s="722" t="s">
        <v>690</v>
      </c>
      <c r="AD246" s="721" t="s">
        <v>927</v>
      </c>
      <c r="AE246" s="721" t="str">
        <f>VLOOKUP(C:C,'Conditions and freight surcharg'!B:E,3,FALSE)</f>
        <v>Low-Sulphur SC and GRI</v>
      </c>
    </row>
    <row r="247" spans="1:31" s="709" customFormat="1" ht="30" customHeight="1">
      <c r="A247" s="36"/>
      <c r="B247" s="486" t="s">
        <v>663</v>
      </c>
      <c r="C247" s="726" t="s">
        <v>125</v>
      </c>
      <c r="D247" s="720" t="s">
        <v>605</v>
      </c>
      <c r="E247" s="762">
        <v>168</v>
      </c>
      <c r="F247" s="762">
        <v>168</v>
      </c>
      <c r="G247" s="762">
        <v>168</v>
      </c>
      <c r="H247" s="721" t="s">
        <v>665</v>
      </c>
      <c r="I247" s="722">
        <v>19</v>
      </c>
      <c r="J247" s="762">
        <v>168</v>
      </c>
      <c r="K247" s="762">
        <v>168</v>
      </c>
      <c r="L247" s="762">
        <v>168</v>
      </c>
      <c r="M247" s="721" t="s">
        <v>665</v>
      </c>
      <c r="N247" s="722">
        <v>18</v>
      </c>
      <c r="O247" s="762">
        <v>168</v>
      </c>
      <c r="P247" s="762">
        <v>168</v>
      </c>
      <c r="Q247" s="762">
        <v>168</v>
      </c>
      <c r="R247" s="724" t="s">
        <v>665</v>
      </c>
      <c r="S247" s="722">
        <v>16</v>
      </c>
      <c r="T247" s="762" t="s">
        <v>690</v>
      </c>
      <c r="U247" s="762" t="s">
        <v>690</v>
      </c>
      <c r="V247" s="762" t="s">
        <v>690</v>
      </c>
      <c r="W247" s="721" t="s">
        <v>690</v>
      </c>
      <c r="X247" s="722" t="s">
        <v>690</v>
      </c>
      <c r="Y247" s="762" t="s">
        <v>690</v>
      </c>
      <c r="Z247" s="762" t="s">
        <v>690</v>
      </c>
      <c r="AA247" s="762" t="s">
        <v>690</v>
      </c>
      <c r="AB247" s="721" t="s">
        <v>690</v>
      </c>
      <c r="AC247" s="722" t="s">
        <v>690</v>
      </c>
      <c r="AD247" s="721" t="str">
        <f>VLOOKUP(B:B,'Conditions and freight surcharg'!A:D,3,FALSE)</f>
        <v>Refer to Terms and Surcharges</v>
      </c>
      <c r="AE247" s="721" t="str">
        <f>VLOOKUP(C:C,'Conditions and freight surcharg'!B:E,3,FALSE)</f>
        <v>Low-Sulphur SC and GRI</v>
      </c>
    </row>
    <row r="248" spans="1:31" s="709" customFormat="1" ht="30" customHeight="1">
      <c r="A248" s="36"/>
      <c r="B248" s="486" t="s">
        <v>662</v>
      </c>
      <c r="C248" s="726" t="s">
        <v>125</v>
      </c>
      <c r="D248" s="720" t="s">
        <v>605</v>
      </c>
      <c r="E248" s="762">
        <v>218</v>
      </c>
      <c r="F248" s="762">
        <v>218</v>
      </c>
      <c r="G248" s="762">
        <v>218</v>
      </c>
      <c r="H248" s="721" t="s">
        <v>665</v>
      </c>
      <c r="I248" s="722">
        <v>19</v>
      </c>
      <c r="J248" s="762">
        <v>218</v>
      </c>
      <c r="K248" s="762">
        <v>218</v>
      </c>
      <c r="L248" s="762">
        <v>218</v>
      </c>
      <c r="M248" s="721" t="s">
        <v>665</v>
      </c>
      <c r="N248" s="722">
        <v>18</v>
      </c>
      <c r="O248" s="762">
        <v>218</v>
      </c>
      <c r="P248" s="762">
        <v>218</v>
      </c>
      <c r="Q248" s="762">
        <v>218</v>
      </c>
      <c r="R248" s="721" t="s">
        <v>665</v>
      </c>
      <c r="S248" s="722">
        <v>16</v>
      </c>
      <c r="T248" s="762" t="s">
        <v>690</v>
      </c>
      <c r="U248" s="762" t="s">
        <v>690</v>
      </c>
      <c r="V248" s="762" t="s">
        <v>690</v>
      </c>
      <c r="W248" s="721" t="s">
        <v>690</v>
      </c>
      <c r="X248" s="722" t="s">
        <v>690</v>
      </c>
      <c r="Y248" s="762" t="s">
        <v>690</v>
      </c>
      <c r="Z248" s="762" t="s">
        <v>690</v>
      </c>
      <c r="AA248" s="762" t="s">
        <v>690</v>
      </c>
      <c r="AB248" s="721" t="s">
        <v>690</v>
      </c>
      <c r="AC248" s="722" t="s">
        <v>690</v>
      </c>
      <c r="AD248" s="721" t="str">
        <f>VLOOKUP(B:B,'Conditions and freight surcharg'!A:D,3,FALSE)</f>
        <v>Refer to Terms and Surcharges</v>
      </c>
      <c r="AE248" s="721" t="str">
        <f>VLOOKUP(C:C,'Conditions and freight surcharg'!B:E,3,FALSE)</f>
        <v>Low-Sulphur SC and GRI</v>
      </c>
    </row>
    <row r="249" spans="1:31" s="709" customFormat="1" ht="30" customHeight="1">
      <c r="A249" s="36"/>
      <c r="B249" s="486" t="s">
        <v>664</v>
      </c>
      <c r="C249" s="726" t="s">
        <v>125</v>
      </c>
      <c r="D249" s="720" t="s">
        <v>605</v>
      </c>
      <c r="E249" s="762">
        <v>118</v>
      </c>
      <c r="F249" s="762">
        <v>118</v>
      </c>
      <c r="G249" s="762">
        <v>118</v>
      </c>
      <c r="H249" s="721" t="s">
        <v>667</v>
      </c>
      <c r="I249" s="722">
        <v>10</v>
      </c>
      <c r="J249" s="762">
        <v>118</v>
      </c>
      <c r="K249" s="762">
        <v>118</v>
      </c>
      <c r="L249" s="762">
        <v>118</v>
      </c>
      <c r="M249" s="721" t="s">
        <v>667</v>
      </c>
      <c r="N249" s="722">
        <v>9</v>
      </c>
      <c r="O249" s="762">
        <v>118</v>
      </c>
      <c r="P249" s="762">
        <v>118</v>
      </c>
      <c r="Q249" s="762">
        <v>118</v>
      </c>
      <c r="R249" s="721" t="s">
        <v>667</v>
      </c>
      <c r="S249" s="722">
        <v>7</v>
      </c>
      <c r="T249" s="762" t="s">
        <v>690</v>
      </c>
      <c r="U249" s="762" t="s">
        <v>690</v>
      </c>
      <c r="V249" s="762" t="s">
        <v>690</v>
      </c>
      <c r="W249" s="721" t="s">
        <v>690</v>
      </c>
      <c r="X249" s="722" t="s">
        <v>690</v>
      </c>
      <c r="Y249" s="762" t="s">
        <v>690</v>
      </c>
      <c r="Z249" s="762" t="s">
        <v>690</v>
      </c>
      <c r="AA249" s="762" t="s">
        <v>690</v>
      </c>
      <c r="AB249" s="721" t="s">
        <v>690</v>
      </c>
      <c r="AC249" s="722" t="s">
        <v>690</v>
      </c>
      <c r="AD249" s="721" t="str">
        <f>VLOOKUP(B:B,'Conditions and freight surcharg'!A:D,3,FALSE)</f>
        <v>Refer to Terms and Surcharges</v>
      </c>
      <c r="AE249" s="721" t="str">
        <f>VLOOKUP(C:C,'Conditions and freight surcharg'!B:E,3,FALSE)</f>
        <v>Low-Sulphur SC and GRI</v>
      </c>
    </row>
    <row r="250" spans="1:31" s="709" customFormat="1" ht="30" customHeight="1">
      <c r="A250" s="37"/>
      <c r="B250" s="484" t="s">
        <v>668</v>
      </c>
      <c r="C250" s="720" t="s">
        <v>125</v>
      </c>
      <c r="D250" s="720" t="s">
        <v>605</v>
      </c>
      <c r="E250" s="762">
        <v>109</v>
      </c>
      <c r="F250" s="762">
        <v>235.60000000000002</v>
      </c>
      <c r="G250" s="762">
        <v>109</v>
      </c>
      <c r="H250" s="721" t="s">
        <v>667</v>
      </c>
      <c r="I250" s="722">
        <v>9</v>
      </c>
      <c r="J250" s="762">
        <v>109</v>
      </c>
      <c r="K250" s="762">
        <v>235.60000000000002</v>
      </c>
      <c r="L250" s="762">
        <v>109</v>
      </c>
      <c r="M250" s="721" t="s">
        <v>667</v>
      </c>
      <c r="N250" s="722">
        <v>8</v>
      </c>
      <c r="O250" s="762">
        <v>109</v>
      </c>
      <c r="P250" s="762">
        <v>235.60000000000002</v>
      </c>
      <c r="Q250" s="762">
        <v>109</v>
      </c>
      <c r="R250" s="724" t="s">
        <v>667</v>
      </c>
      <c r="S250" s="722">
        <v>6</v>
      </c>
      <c r="T250" s="762" t="s">
        <v>690</v>
      </c>
      <c r="U250" s="762" t="s">
        <v>690</v>
      </c>
      <c r="V250" s="762" t="s">
        <v>690</v>
      </c>
      <c r="W250" s="721" t="s">
        <v>690</v>
      </c>
      <c r="X250" s="722" t="s">
        <v>690</v>
      </c>
      <c r="Y250" s="762" t="s">
        <v>690</v>
      </c>
      <c r="Z250" s="762" t="s">
        <v>690</v>
      </c>
      <c r="AA250" s="762" t="s">
        <v>690</v>
      </c>
      <c r="AB250" s="721" t="s">
        <v>690</v>
      </c>
      <c r="AC250" s="722" t="s">
        <v>690</v>
      </c>
      <c r="AD250" s="721" t="str">
        <f>VLOOKUP(B:B,'Conditions and freight surcharg'!A:D,3,FALSE)</f>
        <v>Refer to Terms and Surcharges</v>
      </c>
      <c r="AE250" s="721" t="str">
        <f>VLOOKUP(C:C,'Conditions and freight surcharg'!B:E,3,FALSE)</f>
        <v>Low-Sulphur SC and GRI</v>
      </c>
    </row>
    <row r="251" spans="1:31" s="709" customFormat="1" ht="30" customHeight="1">
      <c r="A251" s="36"/>
      <c r="B251" s="484" t="s">
        <v>666</v>
      </c>
      <c r="C251" s="720" t="s">
        <v>125</v>
      </c>
      <c r="D251" s="720" t="s">
        <v>605</v>
      </c>
      <c r="E251" s="762">
        <v>148</v>
      </c>
      <c r="F251" s="762">
        <v>148</v>
      </c>
      <c r="G251" s="762">
        <v>148</v>
      </c>
      <c r="H251" s="721" t="s">
        <v>665</v>
      </c>
      <c r="I251" s="722">
        <v>19</v>
      </c>
      <c r="J251" s="762">
        <v>148</v>
      </c>
      <c r="K251" s="762">
        <v>148</v>
      </c>
      <c r="L251" s="762">
        <v>148</v>
      </c>
      <c r="M251" s="721" t="s">
        <v>665</v>
      </c>
      <c r="N251" s="722">
        <v>18</v>
      </c>
      <c r="O251" s="762">
        <v>148</v>
      </c>
      <c r="P251" s="762">
        <v>148</v>
      </c>
      <c r="Q251" s="762">
        <v>148</v>
      </c>
      <c r="R251" s="724" t="s">
        <v>665</v>
      </c>
      <c r="S251" s="722">
        <v>16</v>
      </c>
      <c r="T251" s="762" t="s">
        <v>690</v>
      </c>
      <c r="U251" s="762" t="s">
        <v>690</v>
      </c>
      <c r="V251" s="762" t="s">
        <v>690</v>
      </c>
      <c r="W251" s="721" t="s">
        <v>690</v>
      </c>
      <c r="X251" s="722" t="s">
        <v>690</v>
      </c>
      <c r="Y251" s="762" t="s">
        <v>690</v>
      </c>
      <c r="Z251" s="762" t="s">
        <v>690</v>
      </c>
      <c r="AA251" s="762" t="s">
        <v>690</v>
      </c>
      <c r="AB251" s="721" t="s">
        <v>690</v>
      </c>
      <c r="AC251" s="722" t="s">
        <v>690</v>
      </c>
      <c r="AD251" s="721" t="s">
        <v>927</v>
      </c>
      <c r="AE251" s="721" t="str">
        <f>VLOOKUP(C:C,'Conditions and freight surcharg'!B:E,3,FALSE)</f>
        <v>Low-Sulphur SC and GRI</v>
      </c>
    </row>
    <row r="252" spans="1:31" s="709" customFormat="1" ht="30" customHeight="1">
      <c r="A252" s="36"/>
      <c r="B252" s="486" t="s">
        <v>52</v>
      </c>
      <c r="C252" s="726" t="s">
        <v>125</v>
      </c>
      <c r="D252" s="720" t="s">
        <v>605</v>
      </c>
      <c r="E252" s="762">
        <v>157</v>
      </c>
      <c r="F252" s="762">
        <v>341.79</v>
      </c>
      <c r="G252" s="762">
        <v>157</v>
      </c>
      <c r="H252" s="721" t="s">
        <v>667</v>
      </c>
      <c r="I252" s="722">
        <v>10</v>
      </c>
      <c r="J252" s="762">
        <v>157</v>
      </c>
      <c r="K252" s="762">
        <v>341.79</v>
      </c>
      <c r="L252" s="762">
        <v>157</v>
      </c>
      <c r="M252" s="721" t="s">
        <v>667</v>
      </c>
      <c r="N252" s="722">
        <v>9</v>
      </c>
      <c r="O252" s="762">
        <v>157</v>
      </c>
      <c r="P252" s="762">
        <v>341.79</v>
      </c>
      <c r="Q252" s="762">
        <v>157</v>
      </c>
      <c r="R252" s="724" t="s">
        <v>667</v>
      </c>
      <c r="S252" s="722">
        <v>7</v>
      </c>
      <c r="T252" s="762" t="s">
        <v>690</v>
      </c>
      <c r="U252" s="762" t="s">
        <v>690</v>
      </c>
      <c r="V252" s="762" t="s">
        <v>690</v>
      </c>
      <c r="W252" s="724" t="s">
        <v>690</v>
      </c>
      <c r="X252" s="722" t="s">
        <v>690</v>
      </c>
      <c r="Y252" s="762" t="s">
        <v>690</v>
      </c>
      <c r="Z252" s="762" t="s">
        <v>690</v>
      </c>
      <c r="AA252" s="762" t="s">
        <v>690</v>
      </c>
      <c r="AB252" s="721" t="s">
        <v>690</v>
      </c>
      <c r="AC252" s="722" t="s">
        <v>690</v>
      </c>
      <c r="AD252" s="721" t="s">
        <v>927</v>
      </c>
      <c r="AE252" s="721" t="str">
        <f>VLOOKUP(C:C,'Conditions and freight surcharg'!B:E,3,FALSE)</f>
        <v>Low-Sulphur SC and GRI</v>
      </c>
    </row>
    <row r="253" spans="1:31" s="709" customFormat="1" ht="30" customHeight="1">
      <c r="A253" s="36"/>
      <c r="B253" s="486" t="s">
        <v>735</v>
      </c>
      <c r="C253" s="726" t="s">
        <v>125</v>
      </c>
      <c r="D253" s="720" t="s">
        <v>605</v>
      </c>
      <c r="E253" s="762">
        <v>128</v>
      </c>
      <c r="F253" s="762">
        <v>128</v>
      </c>
      <c r="G253" s="762">
        <v>128</v>
      </c>
      <c r="H253" s="721" t="s">
        <v>667</v>
      </c>
      <c r="I253" s="722">
        <v>10</v>
      </c>
      <c r="J253" s="762">
        <v>128</v>
      </c>
      <c r="K253" s="762">
        <v>128</v>
      </c>
      <c r="L253" s="762">
        <v>128</v>
      </c>
      <c r="M253" s="721" t="s">
        <v>667</v>
      </c>
      <c r="N253" s="722">
        <v>9</v>
      </c>
      <c r="O253" s="762">
        <v>128</v>
      </c>
      <c r="P253" s="762">
        <v>128</v>
      </c>
      <c r="Q253" s="762">
        <v>128</v>
      </c>
      <c r="R253" s="721" t="s">
        <v>667</v>
      </c>
      <c r="S253" s="722">
        <v>7</v>
      </c>
      <c r="T253" s="762" t="s">
        <v>690</v>
      </c>
      <c r="U253" s="762" t="s">
        <v>690</v>
      </c>
      <c r="V253" s="762" t="s">
        <v>690</v>
      </c>
      <c r="W253" s="721" t="s">
        <v>690</v>
      </c>
      <c r="X253" s="722" t="s">
        <v>690</v>
      </c>
      <c r="Y253" s="762" t="s">
        <v>690</v>
      </c>
      <c r="Z253" s="762" t="s">
        <v>690</v>
      </c>
      <c r="AA253" s="762" t="s">
        <v>690</v>
      </c>
      <c r="AB253" s="721" t="s">
        <v>690</v>
      </c>
      <c r="AC253" s="722" t="s">
        <v>690</v>
      </c>
      <c r="AD253" s="721" t="str">
        <f>VLOOKUP(B:B,'Conditions and freight surcharg'!A:D,3,FALSE)</f>
        <v>Refer to Terms and Surcharges</v>
      </c>
      <c r="AE253" s="721" t="str">
        <f>VLOOKUP(C:C,'Conditions and freight surcharg'!B:E,3,FALSE)</f>
        <v>Low-Sulphur SC and GRI</v>
      </c>
    </row>
    <row r="254" spans="1:31" s="709" customFormat="1" ht="30" customHeight="1">
      <c r="A254" s="36"/>
      <c r="B254" s="486" t="s">
        <v>1092</v>
      </c>
      <c r="C254" s="726" t="s">
        <v>1092</v>
      </c>
      <c r="D254" s="720" t="s">
        <v>605</v>
      </c>
      <c r="E254" s="762">
        <v>430</v>
      </c>
      <c r="F254" s="762">
        <v>430</v>
      </c>
      <c r="G254" s="762">
        <v>430</v>
      </c>
      <c r="H254" s="721" t="s">
        <v>667</v>
      </c>
      <c r="I254" s="722" t="s">
        <v>1093</v>
      </c>
      <c r="J254" s="762">
        <v>430</v>
      </c>
      <c r="K254" s="762">
        <v>430</v>
      </c>
      <c r="L254" s="762">
        <v>430</v>
      </c>
      <c r="M254" s="721" t="s">
        <v>667</v>
      </c>
      <c r="N254" s="722" t="s">
        <v>690</v>
      </c>
      <c r="O254" s="762">
        <v>430</v>
      </c>
      <c r="P254" s="762">
        <v>430</v>
      </c>
      <c r="Q254" s="762">
        <v>430</v>
      </c>
      <c r="R254" s="721" t="s">
        <v>667</v>
      </c>
      <c r="S254" s="722" t="s">
        <v>690</v>
      </c>
      <c r="T254" s="762" t="s">
        <v>690</v>
      </c>
      <c r="U254" s="762" t="s">
        <v>690</v>
      </c>
      <c r="V254" s="762" t="s">
        <v>690</v>
      </c>
      <c r="W254" s="721" t="s">
        <v>690</v>
      </c>
      <c r="X254" s="722" t="s">
        <v>690</v>
      </c>
      <c r="Y254" s="762" t="s">
        <v>690</v>
      </c>
      <c r="Z254" s="762" t="s">
        <v>690</v>
      </c>
      <c r="AA254" s="762" t="s">
        <v>690</v>
      </c>
      <c r="AB254" s="721" t="s">
        <v>690</v>
      </c>
      <c r="AC254" s="722" t="s">
        <v>690</v>
      </c>
      <c r="AD254" s="721" t="s">
        <v>927</v>
      </c>
      <c r="AE254" s="721" t="str">
        <f>VLOOKUP(C:C,'Conditions and freight surcharg'!B:E,3,FALSE)</f>
        <v xml:space="preserve">ENS, Low-Sulphur SC and GRI </v>
      </c>
    </row>
    <row r="255" spans="1:31" s="709" customFormat="1" ht="30" customHeight="1">
      <c r="A255" s="36"/>
      <c r="B255" s="484" t="s">
        <v>583</v>
      </c>
      <c r="C255" s="720" t="s">
        <v>82</v>
      </c>
      <c r="D255" s="720" t="s">
        <v>713</v>
      </c>
      <c r="E255" s="762">
        <v>406.5</v>
      </c>
      <c r="F255" s="762">
        <v>406.5</v>
      </c>
      <c r="G255" s="762">
        <v>406.5</v>
      </c>
      <c r="H255" s="721" t="s">
        <v>627</v>
      </c>
      <c r="I255" s="722" t="s">
        <v>690</v>
      </c>
      <c r="J255" s="762">
        <v>406.5</v>
      </c>
      <c r="K255" s="762">
        <v>406.5</v>
      </c>
      <c r="L255" s="762">
        <v>406.5</v>
      </c>
      <c r="M255" s="721" t="s">
        <v>627</v>
      </c>
      <c r="N255" s="722" t="s">
        <v>690</v>
      </c>
      <c r="O255" s="762">
        <v>406.5</v>
      </c>
      <c r="P255" s="762">
        <v>406.5</v>
      </c>
      <c r="Q255" s="762">
        <v>406.5</v>
      </c>
      <c r="R255" s="725" t="s">
        <v>627</v>
      </c>
      <c r="S255" s="722" t="s">
        <v>690</v>
      </c>
      <c r="T255" s="762">
        <v>416.5</v>
      </c>
      <c r="U255" s="762">
        <v>416.5</v>
      </c>
      <c r="V255" s="762">
        <v>416.5</v>
      </c>
      <c r="W255" s="721" t="s">
        <v>627</v>
      </c>
      <c r="X255" s="722" t="s">
        <v>690</v>
      </c>
      <c r="Y255" s="762">
        <v>416.5</v>
      </c>
      <c r="Z255" s="762">
        <v>416.5</v>
      </c>
      <c r="AA255" s="762">
        <v>416.5</v>
      </c>
      <c r="AB255" s="721" t="s">
        <v>627</v>
      </c>
      <c r="AC255" s="722" t="s">
        <v>690</v>
      </c>
      <c r="AD255" s="721" t="str">
        <f>VLOOKUP(B:B,'Conditions and freight surcharg'!A:D,3,FALSE)</f>
        <v>Refer to Terms and Surcharges</v>
      </c>
      <c r="AE255" s="721" t="str">
        <f>VLOOKUP(C:C,'Conditions and freight surcharg'!B:E,3,FALSE)</f>
        <v xml:space="preserve">ENS, Low-Sulphur SC and GRI </v>
      </c>
    </row>
    <row r="256" spans="1:31" s="709" customFormat="1" ht="30" customHeight="1">
      <c r="A256" s="36"/>
      <c r="B256" s="484" t="s">
        <v>8</v>
      </c>
      <c r="C256" s="720" t="s">
        <v>82</v>
      </c>
      <c r="D256" s="720" t="s">
        <v>713</v>
      </c>
      <c r="E256" s="762">
        <v>416.5</v>
      </c>
      <c r="F256" s="762">
        <v>416.5</v>
      </c>
      <c r="G256" s="762">
        <v>416.5</v>
      </c>
      <c r="H256" s="721" t="s">
        <v>627</v>
      </c>
      <c r="I256" s="722" t="s">
        <v>690</v>
      </c>
      <c r="J256" s="762">
        <v>416.5</v>
      </c>
      <c r="K256" s="762">
        <v>416.5</v>
      </c>
      <c r="L256" s="762">
        <v>416.5</v>
      </c>
      <c r="M256" s="721" t="s">
        <v>627</v>
      </c>
      <c r="N256" s="722" t="s">
        <v>690</v>
      </c>
      <c r="O256" s="762">
        <v>416.5</v>
      </c>
      <c r="P256" s="762">
        <v>416.5</v>
      </c>
      <c r="Q256" s="762">
        <v>416.5</v>
      </c>
      <c r="R256" s="738" t="s">
        <v>627</v>
      </c>
      <c r="S256" s="722" t="s">
        <v>690</v>
      </c>
      <c r="T256" s="762">
        <v>426.5</v>
      </c>
      <c r="U256" s="762">
        <v>426.5</v>
      </c>
      <c r="V256" s="762">
        <v>426.5</v>
      </c>
      <c r="W256" s="721" t="s">
        <v>627</v>
      </c>
      <c r="X256" s="722" t="s">
        <v>690</v>
      </c>
      <c r="Y256" s="762" t="s">
        <v>690</v>
      </c>
      <c r="Z256" s="762" t="s">
        <v>690</v>
      </c>
      <c r="AA256" s="762" t="s">
        <v>690</v>
      </c>
      <c r="AB256" s="721" t="s">
        <v>627</v>
      </c>
      <c r="AC256" s="722" t="s">
        <v>690</v>
      </c>
      <c r="AD256" s="721" t="s">
        <v>927</v>
      </c>
      <c r="AE256" s="721" t="str">
        <f>VLOOKUP(C:C,'Conditions and freight surcharg'!B:E,3,FALSE)</f>
        <v xml:space="preserve">ENS, Low-Sulphur SC and GRI </v>
      </c>
    </row>
    <row r="257" spans="1:31" s="709" customFormat="1" ht="30" customHeight="1">
      <c r="A257" s="36"/>
      <c r="B257" s="484" t="s">
        <v>739</v>
      </c>
      <c r="C257" s="726" t="s">
        <v>380</v>
      </c>
      <c r="D257" s="720" t="s">
        <v>713</v>
      </c>
      <c r="E257" s="762">
        <v>292.5</v>
      </c>
      <c r="F257" s="731">
        <v>292.5</v>
      </c>
      <c r="G257" s="731">
        <v>292.5</v>
      </c>
      <c r="H257" s="721" t="s">
        <v>627</v>
      </c>
      <c r="I257" s="737">
        <v>36</v>
      </c>
      <c r="J257" s="731">
        <v>292.5</v>
      </c>
      <c r="K257" s="731">
        <v>292.5</v>
      </c>
      <c r="L257" s="731">
        <v>292.5</v>
      </c>
      <c r="M257" s="727" t="s">
        <v>627</v>
      </c>
      <c r="N257" s="737">
        <v>35</v>
      </c>
      <c r="O257" s="731">
        <v>292.5</v>
      </c>
      <c r="P257" s="731">
        <v>292.5</v>
      </c>
      <c r="Q257" s="731">
        <v>292.5</v>
      </c>
      <c r="R257" s="724" t="s">
        <v>627</v>
      </c>
      <c r="S257" s="737">
        <v>33</v>
      </c>
      <c r="T257" s="762">
        <v>302.5</v>
      </c>
      <c r="U257" s="762">
        <v>302.5</v>
      </c>
      <c r="V257" s="762">
        <v>302.5</v>
      </c>
      <c r="W257" s="721" t="s">
        <v>627</v>
      </c>
      <c r="X257" s="722">
        <v>32</v>
      </c>
      <c r="Y257" s="762">
        <v>302.5</v>
      </c>
      <c r="Z257" s="762">
        <v>302.5</v>
      </c>
      <c r="AA257" s="762">
        <v>302.5</v>
      </c>
      <c r="AB257" s="721" t="s">
        <v>627</v>
      </c>
      <c r="AC257" s="722">
        <v>29</v>
      </c>
      <c r="AD257" s="721" t="str">
        <f>VLOOKUP(B:B,'Conditions and freight surcharg'!A:D,3,FALSE)</f>
        <v>Refer to Terms and Surcharges</v>
      </c>
      <c r="AE257" s="721" t="str">
        <f>VLOOKUP(C:C,'Conditions and freight surcharg'!B:E,3,FALSE)</f>
        <v>Low-Sulphur SC and GRI</v>
      </c>
    </row>
    <row r="258" spans="1:31" s="709" customFormat="1" ht="30" customHeight="1">
      <c r="A258" s="36"/>
      <c r="B258" s="484" t="s">
        <v>584</v>
      </c>
      <c r="C258" s="726" t="s">
        <v>247</v>
      </c>
      <c r="D258" s="720" t="s">
        <v>713</v>
      </c>
      <c r="E258" s="762">
        <v>152.5</v>
      </c>
      <c r="F258" s="762">
        <v>152.5</v>
      </c>
      <c r="G258" s="762">
        <v>152.5</v>
      </c>
      <c r="H258" s="721" t="s">
        <v>627</v>
      </c>
      <c r="I258" s="722">
        <v>35</v>
      </c>
      <c r="J258" s="762">
        <v>152.5</v>
      </c>
      <c r="K258" s="762">
        <v>152.5</v>
      </c>
      <c r="L258" s="762">
        <v>152.5</v>
      </c>
      <c r="M258" s="721" t="s">
        <v>627</v>
      </c>
      <c r="N258" s="722">
        <v>34</v>
      </c>
      <c r="O258" s="762">
        <v>152.5</v>
      </c>
      <c r="P258" s="762">
        <v>152.5</v>
      </c>
      <c r="Q258" s="762">
        <v>152.5</v>
      </c>
      <c r="R258" s="724" t="s">
        <v>627</v>
      </c>
      <c r="S258" s="722">
        <v>32</v>
      </c>
      <c r="T258" s="762">
        <v>162.5</v>
      </c>
      <c r="U258" s="762">
        <v>162.5</v>
      </c>
      <c r="V258" s="762">
        <v>162.5</v>
      </c>
      <c r="W258" s="721" t="s">
        <v>627</v>
      </c>
      <c r="X258" s="722">
        <v>31</v>
      </c>
      <c r="Y258" s="762">
        <v>162.5</v>
      </c>
      <c r="Z258" s="762">
        <v>162.5</v>
      </c>
      <c r="AA258" s="762">
        <v>162.5</v>
      </c>
      <c r="AB258" s="721" t="s">
        <v>627</v>
      </c>
      <c r="AC258" s="722">
        <v>28</v>
      </c>
      <c r="AD258" s="721" t="str">
        <f>VLOOKUP(B:B,'Conditions and freight surcharg'!A:D,3,FALSE)</f>
        <v>Refer to Terms and Surcharges</v>
      </c>
      <c r="AE258" s="721" t="str">
        <f>VLOOKUP(C:C,'Conditions and freight surcharg'!B:E,3,FALSE)</f>
        <v>Low-Sulphur SC and GRI</v>
      </c>
    </row>
    <row r="259" spans="1:31" s="709" customFormat="1" ht="30" customHeight="1">
      <c r="A259" s="36"/>
      <c r="B259" s="486" t="s">
        <v>131</v>
      </c>
      <c r="C259" s="726" t="s">
        <v>132</v>
      </c>
      <c r="D259" s="720" t="s">
        <v>713</v>
      </c>
      <c r="E259" s="762">
        <v>407.5</v>
      </c>
      <c r="F259" s="762">
        <v>407.5</v>
      </c>
      <c r="G259" s="762">
        <v>407.5</v>
      </c>
      <c r="H259" s="721" t="s">
        <v>628</v>
      </c>
      <c r="I259" s="722">
        <v>53</v>
      </c>
      <c r="J259" s="762">
        <v>407.5</v>
      </c>
      <c r="K259" s="762">
        <v>407.5</v>
      </c>
      <c r="L259" s="762">
        <v>407.5</v>
      </c>
      <c r="M259" s="721" t="s">
        <v>628</v>
      </c>
      <c r="N259" s="722">
        <v>52</v>
      </c>
      <c r="O259" s="762">
        <v>407.5</v>
      </c>
      <c r="P259" s="762">
        <v>407.5</v>
      </c>
      <c r="Q259" s="762">
        <v>407.5</v>
      </c>
      <c r="R259" s="724" t="s">
        <v>628</v>
      </c>
      <c r="S259" s="722">
        <v>50</v>
      </c>
      <c r="T259" s="762">
        <v>506.5</v>
      </c>
      <c r="U259" s="762">
        <v>506.5</v>
      </c>
      <c r="V259" s="762">
        <v>506.5</v>
      </c>
      <c r="W259" s="721" t="s">
        <v>627</v>
      </c>
      <c r="X259" s="722">
        <v>50</v>
      </c>
      <c r="Y259" s="762">
        <v>516.5</v>
      </c>
      <c r="Z259" s="762">
        <v>516.5</v>
      </c>
      <c r="AA259" s="762">
        <v>516.5</v>
      </c>
      <c r="AB259" s="721" t="s">
        <v>627</v>
      </c>
      <c r="AC259" s="722">
        <v>47</v>
      </c>
      <c r="AD259" s="721" t="str">
        <f>VLOOKUP(B:B,'Conditions and freight surcharg'!A:D,3,FALSE)</f>
        <v>Refer to Terms and Surcharges</v>
      </c>
      <c r="AE259" s="721" t="str">
        <f>VLOOKUP(C:C,'Conditions and freight surcharg'!B:E,3,FALSE)</f>
        <v>AMS, Low-Sulphur SC and GRI</v>
      </c>
    </row>
    <row r="260" spans="1:31" s="709" customFormat="1" ht="30" customHeight="1">
      <c r="A260" s="36"/>
      <c r="B260" s="486" t="s">
        <v>2410</v>
      </c>
      <c r="C260" s="726" t="s">
        <v>132</v>
      </c>
      <c r="D260" s="720" t="s">
        <v>713</v>
      </c>
      <c r="E260" s="762">
        <v>382.5</v>
      </c>
      <c r="F260" s="762">
        <v>382.5</v>
      </c>
      <c r="G260" s="762">
        <v>382.5</v>
      </c>
      <c r="H260" s="721" t="s">
        <v>628</v>
      </c>
      <c r="I260" s="722">
        <v>48</v>
      </c>
      <c r="J260" s="762">
        <v>382.5</v>
      </c>
      <c r="K260" s="762">
        <v>382.5</v>
      </c>
      <c r="L260" s="762">
        <v>382.5</v>
      </c>
      <c r="M260" s="721" t="s">
        <v>628</v>
      </c>
      <c r="N260" s="722">
        <v>47</v>
      </c>
      <c r="O260" s="762">
        <v>382.5</v>
      </c>
      <c r="P260" s="762">
        <v>382.5</v>
      </c>
      <c r="Q260" s="762">
        <v>382.5</v>
      </c>
      <c r="R260" s="725" t="s">
        <v>628</v>
      </c>
      <c r="S260" s="722">
        <v>45</v>
      </c>
      <c r="T260" s="762">
        <v>516.5</v>
      </c>
      <c r="U260" s="762">
        <v>516.5</v>
      </c>
      <c r="V260" s="762">
        <v>516.5</v>
      </c>
      <c r="W260" s="721" t="s">
        <v>627</v>
      </c>
      <c r="X260" s="722">
        <v>53</v>
      </c>
      <c r="Y260" s="762">
        <v>526.5</v>
      </c>
      <c r="Z260" s="762">
        <v>526.5</v>
      </c>
      <c r="AA260" s="762">
        <v>526.5</v>
      </c>
      <c r="AB260" s="721" t="s">
        <v>627</v>
      </c>
      <c r="AC260" s="722">
        <v>50</v>
      </c>
      <c r="AD260" s="721" t="s">
        <v>927</v>
      </c>
      <c r="AE260" s="721" t="str">
        <f>VLOOKUP(C:C,'Conditions and freight surcharg'!B:E,3,FALSE)</f>
        <v>AMS, Low-Sulphur SC and GRI</v>
      </c>
    </row>
    <row r="261" spans="1:31" s="709" customFormat="1" ht="30" customHeight="1">
      <c r="A261" s="36"/>
      <c r="B261" s="484" t="s">
        <v>218</v>
      </c>
      <c r="C261" s="720" t="s">
        <v>132</v>
      </c>
      <c r="D261" s="720" t="s">
        <v>713</v>
      </c>
      <c r="E261" s="762">
        <v>407.5</v>
      </c>
      <c r="F261" s="762">
        <v>407.5</v>
      </c>
      <c r="G261" s="762">
        <v>407.5</v>
      </c>
      <c r="H261" s="721" t="s">
        <v>628</v>
      </c>
      <c r="I261" s="722">
        <v>63</v>
      </c>
      <c r="J261" s="762">
        <v>407.5</v>
      </c>
      <c r="K261" s="762">
        <v>407.5</v>
      </c>
      <c r="L261" s="762">
        <v>407.5</v>
      </c>
      <c r="M261" s="721" t="s">
        <v>628</v>
      </c>
      <c r="N261" s="722">
        <v>62</v>
      </c>
      <c r="O261" s="762">
        <v>407.5</v>
      </c>
      <c r="P261" s="762">
        <v>407.5</v>
      </c>
      <c r="Q261" s="762">
        <v>407.5</v>
      </c>
      <c r="R261" s="721" t="s">
        <v>628</v>
      </c>
      <c r="S261" s="722">
        <v>60</v>
      </c>
      <c r="T261" s="762">
        <v>556.5</v>
      </c>
      <c r="U261" s="762">
        <v>556.5</v>
      </c>
      <c r="V261" s="762">
        <v>556.5</v>
      </c>
      <c r="W261" s="721" t="s">
        <v>627</v>
      </c>
      <c r="X261" s="722">
        <v>60</v>
      </c>
      <c r="Y261" s="762">
        <v>566.5</v>
      </c>
      <c r="Z261" s="762">
        <v>566.5</v>
      </c>
      <c r="AA261" s="762">
        <v>566.5</v>
      </c>
      <c r="AB261" s="721" t="s">
        <v>627</v>
      </c>
      <c r="AC261" s="722">
        <v>57</v>
      </c>
      <c r="AD261" s="721" t="s">
        <v>927</v>
      </c>
      <c r="AE261" s="721" t="str">
        <f>VLOOKUP(C:C,'Conditions and freight surcharg'!B:E,3,FALSE)</f>
        <v>AMS, Low-Sulphur SC and GRI</v>
      </c>
    </row>
    <row r="262" spans="1:31" s="709" customFormat="1" ht="30" customHeight="1">
      <c r="A262" s="36"/>
      <c r="B262" s="486" t="s">
        <v>582</v>
      </c>
      <c r="C262" s="726" t="s">
        <v>132</v>
      </c>
      <c r="D262" s="720" t="s">
        <v>713</v>
      </c>
      <c r="E262" s="762">
        <v>262.5</v>
      </c>
      <c r="F262" s="762">
        <v>262.5</v>
      </c>
      <c r="G262" s="762">
        <v>525</v>
      </c>
      <c r="H262" s="721" t="s">
        <v>628</v>
      </c>
      <c r="I262" s="722">
        <v>15</v>
      </c>
      <c r="J262" s="762">
        <v>262.5</v>
      </c>
      <c r="K262" s="762">
        <v>262.5</v>
      </c>
      <c r="L262" s="762">
        <v>525</v>
      </c>
      <c r="M262" s="721" t="s">
        <v>628</v>
      </c>
      <c r="N262" s="722">
        <v>14</v>
      </c>
      <c r="O262" s="762">
        <v>262.5</v>
      </c>
      <c r="P262" s="762">
        <v>262.5</v>
      </c>
      <c r="Q262" s="762">
        <v>525</v>
      </c>
      <c r="R262" s="721" t="s">
        <v>628</v>
      </c>
      <c r="S262" s="722">
        <v>12</v>
      </c>
      <c r="T262" s="762">
        <v>421.5</v>
      </c>
      <c r="U262" s="762">
        <v>421.5</v>
      </c>
      <c r="V262" s="762">
        <v>1264.5</v>
      </c>
      <c r="W262" s="721" t="s">
        <v>627</v>
      </c>
      <c r="X262" s="722">
        <v>45</v>
      </c>
      <c r="Y262" s="762">
        <v>431.5</v>
      </c>
      <c r="Z262" s="762">
        <v>431.5</v>
      </c>
      <c r="AA262" s="762">
        <v>1274.5</v>
      </c>
      <c r="AB262" s="721" t="s">
        <v>627</v>
      </c>
      <c r="AC262" s="722">
        <v>42</v>
      </c>
      <c r="AD262" s="721" t="s">
        <v>927</v>
      </c>
      <c r="AE262" s="721" t="str">
        <f>VLOOKUP(C:C,'Conditions and freight surcharg'!B:E,3,FALSE)</f>
        <v>AMS, Low-Sulphur SC and GRI</v>
      </c>
    </row>
    <row r="263" spans="1:31" s="709" customFormat="1" ht="30" customHeight="1">
      <c r="A263" s="36"/>
      <c r="B263" s="484" t="s">
        <v>401</v>
      </c>
      <c r="C263" s="720" t="s">
        <v>132</v>
      </c>
      <c r="D263" s="720" t="s">
        <v>713</v>
      </c>
      <c r="E263" s="762">
        <v>417.5</v>
      </c>
      <c r="F263" s="762">
        <v>417.5</v>
      </c>
      <c r="G263" s="762">
        <v>417.5</v>
      </c>
      <c r="H263" s="721" t="s">
        <v>628</v>
      </c>
      <c r="I263" s="722">
        <v>42</v>
      </c>
      <c r="J263" s="762">
        <v>417.5</v>
      </c>
      <c r="K263" s="762">
        <v>417.5</v>
      </c>
      <c r="L263" s="762">
        <v>417.5</v>
      </c>
      <c r="M263" s="721" t="s">
        <v>628</v>
      </c>
      <c r="N263" s="722">
        <v>41</v>
      </c>
      <c r="O263" s="762">
        <v>417.5</v>
      </c>
      <c r="P263" s="762">
        <v>417.5</v>
      </c>
      <c r="Q263" s="762">
        <v>417.5</v>
      </c>
      <c r="R263" s="724" t="s">
        <v>628</v>
      </c>
      <c r="S263" s="722">
        <v>39</v>
      </c>
      <c r="T263" s="762">
        <v>561.5</v>
      </c>
      <c r="U263" s="762">
        <v>561.5</v>
      </c>
      <c r="V263" s="762">
        <v>561.5</v>
      </c>
      <c r="W263" s="721" t="s">
        <v>627</v>
      </c>
      <c r="X263" s="722">
        <v>55</v>
      </c>
      <c r="Y263" s="762">
        <v>571.5</v>
      </c>
      <c r="Z263" s="762">
        <v>571.5</v>
      </c>
      <c r="AA263" s="762">
        <v>571.5</v>
      </c>
      <c r="AB263" s="721" t="s">
        <v>627</v>
      </c>
      <c r="AC263" s="722">
        <v>52</v>
      </c>
      <c r="AD263" s="721" t="s">
        <v>927</v>
      </c>
      <c r="AE263" s="721" t="str">
        <f>VLOOKUP(C:C,'Conditions and freight surcharg'!B:E,3,FALSE)</f>
        <v>AMS, Low-Sulphur SC and GRI</v>
      </c>
    </row>
    <row r="264" spans="1:31" s="709" customFormat="1" ht="30" customHeight="1">
      <c r="A264" s="36"/>
      <c r="B264" s="486" t="s">
        <v>609</v>
      </c>
      <c r="C264" s="726" t="s">
        <v>608</v>
      </c>
      <c r="D264" s="720" t="s">
        <v>605</v>
      </c>
      <c r="E264" s="762">
        <v>250</v>
      </c>
      <c r="F264" s="762">
        <v>250</v>
      </c>
      <c r="G264" s="762">
        <v>250</v>
      </c>
      <c r="H264" s="721" t="s">
        <v>633</v>
      </c>
      <c r="I264" s="722">
        <v>25</v>
      </c>
      <c r="J264" s="762">
        <v>250</v>
      </c>
      <c r="K264" s="762">
        <v>250</v>
      </c>
      <c r="L264" s="762">
        <v>250</v>
      </c>
      <c r="M264" s="721" t="s">
        <v>633</v>
      </c>
      <c r="N264" s="722">
        <v>24</v>
      </c>
      <c r="O264" s="762">
        <v>250</v>
      </c>
      <c r="P264" s="762">
        <v>250</v>
      </c>
      <c r="Q264" s="762">
        <v>250</v>
      </c>
      <c r="R264" s="721" t="s">
        <v>633</v>
      </c>
      <c r="S264" s="722">
        <v>22</v>
      </c>
      <c r="T264" s="762" t="s">
        <v>690</v>
      </c>
      <c r="U264" s="762" t="s">
        <v>690</v>
      </c>
      <c r="V264" s="762" t="s">
        <v>690</v>
      </c>
      <c r="W264" s="721" t="s">
        <v>690</v>
      </c>
      <c r="X264" s="722" t="s">
        <v>690</v>
      </c>
      <c r="Y264" s="762" t="s">
        <v>690</v>
      </c>
      <c r="Z264" s="762" t="s">
        <v>690</v>
      </c>
      <c r="AA264" s="762" t="s">
        <v>690</v>
      </c>
      <c r="AB264" s="721" t="s">
        <v>690</v>
      </c>
      <c r="AC264" s="722" t="s">
        <v>690</v>
      </c>
      <c r="AD264" s="721" t="s">
        <v>927</v>
      </c>
      <c r="AE264" s="721" t="str">
        <f>VLOOKUP(C:C,'Conditions and freight surcharg'!B:E,3,FALSE)</f>
        <v>Low-Sulphur SC and GRI</v>
      </c>
    </row>
    <row r="265" spans="1:31" s="709" customFormat="1" ht="30" customHeight="1">
      <c r="A265" s="36" t="s">
        <v>853</v>
      </c>
      <c r="B265" s="734" t="s">
        <v>607</v>
      </c>
      <c r="C265" s="735" t="s">
        <v>608</v>
      </c>
      <c r="D265" s="720" t="s">
        <v>605</v>
      </c>
      <c r="E265" s="762">
        <v>250</v>
      </c>
      <c r="F265" s="762">
        <v>250</v>
      </c>
      <c r="G265" s="762">
        <v>250</v>
      </c>
      <c r="H265" s="721" t="s">
        <v>633</v>
      </c>
      <c r="I265" s="722">
        <v>22</v>
      </c>
      <c r="J265" s="762">
        <v>250</v>
      </c>
      <c r="K265" s="762">
        <v>250</v>
      </c>
      <c r="L265" s="762">
        <v>250</v>
      </c>
      <c r="M265" s="721" t="s">
        <v>633</v>
      </c>
      <c r="N265" s="722">
        <v>21</v>
      </c>
      <c r="O265" s="762">
        <v>250</v>
      </c>
      <c r="P265" s="762">
        <v>250</v>
      </c>
      <c r="Q265" s="762">
        <v>250</v>
      </c>
      <c r="R265" s="725" t="s">
        <v>633</v>
      </c>
      <c r="S265" s="722">
        <v>19</v>
      </c>
      <c r="T265" s="762" t="s">
        <v>690</v>
      </c>
      <c r="U265" s="762" t="s">
        <v>690</v>
      </c>
      <c r="V265" s="762" t="s">
        <v>690</v>
      </c>
      <c r="W265" s="721" t="s">
        <v>690</v>
      </c>
      <c r="X265" s="722" t="s">
        <v>690</v>
      </c>
      <c r="Y265" s="762" t="s">
        <v>690</v>
      </c>
      <c r="Z265" s="762" t="s">
        <v>690</v>
      </c>
      <c r="AA265" s="762" t="s">
        <v>690</v>
      </c>
      <c r="AB265" s="721" t="s">
        <v>690</v>
      </c>
      <c r="AC265" s="722" t="s">
        <v>690</v>
      </c>
      <c r="AD265" s="721" t="str">
        <f>VLOOKUP(B:B,'Conditions and freight surcharg'!A:D,3,FALSE)</f>
        <v>Refer to Terms and Surcharges</v>
      </c>
      <c r="AE265" s="721" t="str">
        <f>VLOOKUP(C:C,'Conditions and freight surcharg'!B:E,3,FALSE)</f>
        <v>Low-Sulphur SC and GRI</v>
      </c>
    </row>
    <row r="266" spans="1:31" s="709" customFormat="1" ht="30" customHeight="1">
      <c r="A266" s="36"/>
      <c r="B266" s="484" t="s">
        <v>119</v>
      </c>
      <c r="C266" s="720" t="s">
        <v>120</v>
      </c>
      <c r="D266" s="720" t="s">
        <v>713</v>
      </c>
      <c r="E266" s="762">
        <v>342.5</v>
      </c>
      <c r="F266" s="762">
        <v>342.5</v>
      </c>
      <c r="G266" s="762">
        <v>342.5</v>
      </c>
      <c r="H266" s="721" t="s">
        <v>628</v>
      </c>
      <c r="I266" s="722">
        <v>85</v>
      </c>
      <c r="J266" s="762">
        <v>342.5</v>
      </c>
      <c r="K266" s="762">
        <v>342.5</v>
      </c>
      <c r="L266" s="762">
        <v>342.5</v>
      </c>
      <c r="M266" s="721" t="s">
        <v>628</v>
      </c>
      <c r="N266" s="722">
        <v>84</v>
      </c>
      <c r="O266" s="762">
        <v>342.5</v>
      </c>
      <c r="P266" s="762">
        <v>342.5</v>
      </c>
      <c r="Q266" s="762">
        <v>342.5</v>
      </c>
      <c r="R266" s="724" t="s">
        <v>628</v>
      </c>
      <c r="S266" s="722">
        <v>82</v>
      </c>
      <c r="T266" s="762">
        <v>459.5</v>
      </c>
      <c r="U266" s="762">
        <v>459.5</v>
      </c>
      <c r="V266" s="762">
        <v>459.5</v>
      </c>
      <c r="W266" s="721" t="s">
        <v>627</v>
      </c>
      <c r="X266" s="722">
        <v>91</v>
      </c>
      <c r="Y266" s="762">
        <v>469.5</v>
      </c>
      <c r="Z266" s="762">
        <v>469.5</v>
      </c>
      <c r="AA266" s="762">
        <v>469.5</v>
      </c>
      <c r="AB266" s="721" t="s">
        <v>627</v>
      </c>
      <c r="AC266" s="722">
        <v>88</v>
      </c>
      <c r="AD266" s="721" t="s">
        <v>927</v>
      </c>
      <c r="AE266" s="721" t="str">
        <f>VLOOKUP(C:C,'Conditions and freight surcharg'!B:E,3,FALSE)</f>
        <v>Low-Sulphur SC and GRI</v>
      </c>
    </row>
    <row r="267" spans="1:31" s="709" customFormat="1" ht="30" customHeight="1">
      <c r="A267" s="36"/>
      <c r="B267" s="486" t="s">
        <v>194</v>
      </c>
      <c r="C267" s="726" t="s">
        <v>195</v>
      </c>
      <c r="D267" s="720" t="s">
        <v>713</v>
      </c>
      <c r="E267" s="762">
        <v>262.5</v>
      </c>
      <c r="F267" s="762">
        <v>262.5</v>
      </c>
      <c r="G267" s="762">
        <v>262.5</v>
      </c>
      <c r="H267" s="721" t="s">
        <v>628</v>
      </c>
      <c r="I267" s="728">
        <v>48</v>
      </c>
      <c r="J267" s="762">
        <v>262.5</v>
      </c>
      <c r="K267" s="762">
        <v>262.5</v>
      </c>
      <c r="L267" s="762">
        <v>262.5</v>
      </c>
      <c r="M267" s="721" t="s">
        <v>628</v>
      </c>
      <c r="N267" s="728">
        <v>47</v>
      </c>
      <c r="O267" s="762">
        <v>262.5</v>
      </c>
      <c r="P267" s="762">
        <v>262.5</v>
      </c>
      <c r="Q267" s="762">
        <v>262.5</v>
      </c>
      <c r="R267" s="724" t="s">
        <v>628</v>
      </c>
      <c r="S267" s="728">
        <v>45</v>
      </c>
      <c r="T267" s="762">
        <v>421.5</v>
      </c>
      <c r="U267" s="762">
        <v>421.5</v>
      </c>
      <c r="V267" s="762">
        <v>421.5</v>
      </c>
      <c r="W267" s="721" t="s">
        <v>627</v>
      </c>
      <c r="X267" s="728">
        <v>53</v>
      </c>
      <c r="Y267" s="762">
        <v>431.5</v>
      </c>
      <c r="Z267" s="762">
        <v>431.5</v>
      </c>
      <c r="AA267" s="762">
        <v>431.5</v>
      </c>
      <c r="AB267" s="721" t="s">
        <v>627</v>
      </c>
      <c r="AC267" s="722">
        <v>50</v>
      </c>
      <c r="AD267" s="721" t="str">
        <f>VLOOKUP(B:B,'Conditions and freight surcharg'!A:D,3,FALSE)</f>
        <v>Refer to Terms and Surcharges</v>
      </c>
      <c r="AE267" s="721" t="str">
        <f>VLOOKUP(C:C,'Conditions and freight surcharg'!B:E,3,FALSE)</f>
        <v>Low-Sulphur SC and GRI</v>
      </c>
    </row>
    <row r="268" spans="1:31" s="709" customFormat="1" ht="30" customHeight="1">
      <c r="A268" s="36"/>
      <c r="B268" s="484" t="s">
        <v>194</v>
      </c>
      <c r="C268" s="720" t="s">
        <v>195</v>
      </c>
      <c r="D268" s="720" t="s">
        <v>713</v>
      </c>
      <c r="E268" s="762">
        <v>262.5</v>
      </c>
      <c r="F268" s="762">
        <v>262.5</v>
      </c>
      <c r="G268" s="762">
        <v>262.5</v>
      </c>
      <c r="H268" s="721" t="s">
        <v>628</v>
      </c>
      <c r="I268" s="722">
        <v>48</v>
      </c>
      <c r="J268" s="762">
        <v>262.5</v>
      </c>
      <c r="K268" s="762">
        <v>262.5</v>
      </c>
      <c r="L268" s="762">
        <v>262.5</v>
      </c>
      <c r="M268" s="721" t="s">
        <v>628</v>
      </c>
      <c r="N268" s="722">
        <v>47</v>
      </c>
      <c r="O268" s="762">
        <v>262.5</v>
      </c>
      <c r="P268" s="762">
        <v>262.5</v>
      </c>
      <c r="Q268" s="762">
        <v>262.5</v>
      </c>
      <c r="R268" s="721" t="s">
        <v>628</v>
      </c>
      <c r="S268" s="722">
        <v>45</v>
      </c>
      <c r="T268" s="762">
        <v>421.5</v>
      </c>
      <c r="U268" s="762">
        <v>421.5</v>
      </c>
      <c r="V268" s="762">
        <v>421.5</v>
      </c>
      <c r="W268" s="721" t="s">
        <v>627</v>
      </c>
      <c r="X268" s="722">
        <v>53</v>
      </c>
      <c r="Y268" s="762">
        <v>431.5</v>
      </c>
      <c r="Z268" s="762">
        <v>431.5</v>
      </c>
      <c r="AA268" s="762">
        <v>431.5</v>
      </c>
      <c r="AB268" s="721" t="s">
        <v>627</v>
      </c>
      <c r="AC268" s="722">
        <v>50</v>
      </c>
      <c r="AD268" s="721" t="str">
        <f>VLOOKUP(B:B,'Conditions and freight surcharg'!A:D,3,FALSE)</f>
        <v>Refer to Terms and Surcharges</v>
      </c>
      <c r="AE268" s="721" t="str">
        <f>VLOOKUP(C:C,'Conditions and freight surcharg'!B:E,3,FALSE)</f>
        <v>Low-Sulphur SC and GRI</v>
      </c>
    </row>
    <row r="269" spans="1:31" s="709" customFormat="1" ht="30" customHeight="1">
      <c r="A269" s="36"/>
      <c r="B269" s="486" t="s">
        <v>740</v>
      </c>
      <c r="C269" s="726" t="s">
        <v>129</v>
      </c>
      <c r="D269" s="720" t="s">
        <v>713</v>
      </c>
      <c r="E269" s="762">
        <v>102.5</v>
      </c>
      <c r="F269" s="762">
        <v>102.5</v>
      </c>
      <c r="G269" s="762">
        <v>102.5</v>
      </c>
      <c r="H269" s="721" t="s">
        <v>628</v>
      </c>
      <c r="I269" s="722">
        <v>27</v>
      </c>
      <c r="J269" s="762">
        <v>102.5</v>
      </c>
      <c r="K269" s="762">
        <v>102.5</v>
      </c>
      <c r="L269" s="762">
        <v>102.5</v>
      </c>
      <c r="M269" s="721" t="s">
        <v>628</v>
      </c>
      <c r="N269" s="722">
        <v>26</v>
      </c>
      <c r="O269" s="762">
        <v>102.5</v>
      </c>
      <c r="P269" s="762">
        <v>102.5</v>
      </c>
      <c r="Q269" s="762">
        <v>102.5</v>
      </c>
      <c r="R269" s="721" t="s">
        <v>628</v>
      </c>
      <c r="S269" s="722">
        <v>24</v>
      </c>
      <c r="T269" s="762">
        <v>131.5</v>
      </c>
      <c r="U269" s="762">
        <v>131.5</v>
      </c>
      <c r="V269" s="762">
        <v>131.5</v>
      </c>
      <c r="W269" s="721" t="s">
        <v>627</v>
      </c>
      <c r="X269" s="722">
        <v>22</v>
      </c>
      <c r="Y269" s="762">
        <v>141.5</v>
      </c>
      <c r="Z269" s="762">
        <v>141.5</v>
      </c>
      <c r="AA269" s="762">
        <v>141.5</v>
      </c>
      <c r="AB269" s="721" t="s">
        <v>627</v>
      </c>
      <c r="AC269" s="722">
        <v>19</v>
      </c>
      <c r="AD269" s="721" t="s">
        <v>927</v>
      </c>
      <c r="AE269" s="721" t="str">
        <f>VLOOKUP(C:C,'Conditions and freight surcharg'!B:E,3,FALSE)</f>
        <v>Low-Sulphur SC and GRI</v>
      </c>
    </row>
    <row r="270" spans="1:31" s="709" customFormat="1" ht="30" customHeight="1">
      <c r="A270" s="36"/>
      <c r="B270" s="484" t="s">
        <v>585</v>
      </c>
      <c r="C270" s="720" t="s">
        <v>129</v>
      </c>
      <c r="D270" s="720" t="s">
        <v>713</v>
      </c>
      <c r="E270" s="762">
        <v>103.5</v>
      </c>
      <c r="F270" s="762">
        <v>103.5</v>
      </c>
      <c r="G270" s="762">
        <v>103.5</v>
      </c>
      <c r="H270" s="721" t="s">
        <v>627</v>
      </c>
      <c r="I270" s="728">
        <v>30</v>
      </c>
      <c r="J270" s="762">
        <v>103.5</v>
      </c>
      <c r="K270" s="762">
        <v>103.5</v>
      </c>
      <c r="L270" s="762">
        <v>103.5</v>
      </c>
      <c r="M270" s="721" t="s">
        <v>627</v>
      </c>
      <c r="N270" s="728">
        <v>29</v>
      </c>
      <c r="O270" s="762">
        <v>103.5</v>
      </c>
      <c r="P270" s="762">
        <v>103.5</v>
      </c>
      <c r="Q270" s="762">
        <v>103.5</v>
      </c>
      <c r="R270" s="721" t="s">
        <v>627</v>
      </c>
      <c r="S270" s="728">
        <v>27</v>
      </c>
      <c r="T270" s="762">
        <v>113.5</v>
      </c>
      <c r="U270" s="762">
        <v>113.5</v>
      </c>
      <c r="V270" s="762">
        <v>113.5</v>
      </c>
      <c r="W270" s="721" t="s">
        <v>627</v>
      </c>
      <c r="X270" s="728">
        <v>26</v>
      </c>
      <c r="Y270" s="762">
        <v>113.5</v>
      </c>
      <c r="Z270" s="762">
        <v>113.5</v>
      </c>
      <c r="AA270" s="762">
        <v>113.5</v>
      </c>
      <c r="AB270" s="721" t="s">
        <v>1087</v>
      </c>
      <c r="AC270" s="722">
        <v>23</v>
      </c>
      <c r="AD270" s="721" t="str">
        <f>VLOOKUP(B:B,'Conditions and freight surcharg'!A:D,3,FALSE)</f>
        <v>Refer to Terms and Surcharges</v>
      </c>
      <c r="AE270" s="721" t="str">
        <f>VLOOKUP(C:C,'Conditions and freight surcharg'!B:E,3,FALSE)</f>
        <v>Low-Sulphur SC and GRI</v>
      </c>
    </row>
    <row r="271" spans="1:31" s="709" customFormat="1" ht="30" customHeight="1">
      <c r="A271" s="36"/>
      <c r="B271" s="484" t="s">
        <v>258</v>
      </c>
      <c r="C271" s="720" t="s">
        <v>259</v>
      </c>
      <c r="D271" s="720" t="s">
        <v>713</v>
      </c>
      <c r="E271" s="762">
        <v>291.5</v>
      </c>
      <c r="F271" s="762">
        <v>291.5</v>
      </c>
      <c r="G271" s="762">
        <v>291.5</v>
      </c>
      <c r="H271" s="721" t="s">
        <v>627</v>
      </c>
      <c r="I271" s="722" t="s">
        <v>690</v>
      </c>
      <c r="J271" s="762">
        <v>291.5</v>
      </c>
      <c r="K271" s="762">
        <v>291.5</v>
      </c>
      <c r="L271" s="762">
        <v>291.5</v>
      </c>
      <c r="M271" s="721" t="s">
        <v>627</v>
      </c>
      <c r="N271" s="722" t="s">
        <v>690</v>
      </c>
      <c r="O271" s="762">
        <v>291.5</v>
      </c>
      <c r="P271" s="762">
        <v>291.5</v>
      </c>
      <c r="Q271" s="762">
        <v>291.5</v>
      </c>
      <c r="R271" s="721" t="s">
        <v>627</v>
      </c>
      <c r="S271" s="722" t="s">
        <v>690</v>
      </c>
      <c r="T271" s="762">
        <v>301.5</v>
      </c>
      <c r="U271" s="762">
        <v>301.5</v>
      </c>
      <c r="V271" s="762">
        <v>301.5</v>
      </c>
      <c r="W271" s="721" t="s">
        <v>627</v>
      </c>
      <c r="X271" s="722" t="s">
        <v>690</v>
      </c>
      <c r="Y271" s="762">
        <v>301.5</v>
      </c>
      <c r="Z271" s="762">
        <v>301.5</v>
      </c>
      <c r="AA271" s="762">
        <v>301.5</v>
      </c>
      <c r="AB271" s="721" t="s">
        <v>627</v>
      </c>
      <c r="AC271" s="722" t="s">
        <v>690</v>
      </c>
      <c r="AD271" s="721" t="s">
        <v>927</v>
      </c>
      <c r="AE271" s="721" t="str">
        <f>VLOOKUP(C:C,'Conditions and freight surcharg'!B:E,3,FALSE)</f>
        <v xml:space="preserve">ENS, Low-Sulphur SC and GRI </v>
      </c>
    </row>
    <row r="272" spans="1:31" s="709" customFormat="1" ht="30" customHeight="1">
      <c r="A272" s="36"/>
      <c r="B272" s="484" t="s">
        <v>669</v>
      </c>
      <c r="C272" s="720" t="s">
        <v>259</v>
      </c>
      <c r="D272" s="720" t="s">
        <v>713</v>
      </c>
      <c r="E272" s="762">
        <v>341.5</v>
      </c>
      <c r="F272" s="762">
        <v>341.5</v>
      </c>
      <c r="G272" s="762">
        <v>341.5</v>
      </c>
      <c r="H272" s="721" t="s">
        <v>627</v>
      </c>
      <c r="I272" s="722" t="s">
        <v>690</v>
      </c>
      <c r="J272" s="762">
        <v>341.5</v>
      </c>
      <c r="K272" s="762">
        <v>341.5</v>
      </c>
      <c r="L272" s="762">
        <v>341.5</v>
      </c>
      <c r="M272" s="721" t="s">
        <v>627</v>
      </c>
      <c r="N272" s="722" t="s">
        <v>690</v>
      </c>
      <c r="O272" s="762">
        <v>341.5</v>
      </c>
      <c r="P272" s="762">
        <v>341.5</v>
      </c>
      <c r="Q272" s="762">
        <v>341.5</v>
      </c>
      <c r="R272" s="721" t="s">
        <v>627</v>
      </c>
      <c r="S272" s="722" t="s">
        <v>690</v>
      </c>
      <c r="T272" s="731">
        <v>351.5</v>
      </c>
      <c r="U272" s="731">
        <v>351.5</v>
      </c>
      <c r="V272" s="731">
        <v>351.5</v>
      </c>
      <c r="W272" s="721" t="s">
        <v>627</v>
      </c>
      <c r="X272" s="722" t="s">
        <v>690</v>
      </c>
      <c r="Y272" s="731">
        <v>351.5</v>
      </c>
      <c r="Z272" s="731">
        <v>351.5</v>
      </c>
      <c r="AA272" s="731">
        <v>351.5</v>
      </c>
      <c r="AB272" s="721" t="s">
        <v>627</v>
      </c>
      <c r="AC272" s="722" t="s">
        <v>690</v>
      </c>
      <c r="AD272" s="721" t="str">
        <f>VLOOKUP(B:B,'Conditions and freight surcharg'!A:D,3,FALSE)</f>
        <v>Refer to Terms and Surcharges</v>
      </c>
      <c r="AE272" s="721" t="str">
        <f>VLOOKUP(C:C,'Conditions and freight surcharg'!B:E,3,FALSE)</f>
        <v xml:space="preserve">ENS, Low-Sulphur SC and GRI </v>
      </c>
    </row>
    <row r="273" spans="1:31" s="709" customFormat="1" ht="30" customHeight="1">
      <c r="A273" s="36"/>
      <c r="B273" s="484" t="s">
        <v>458</v>
      </c>
      <c r="C273" s="720" t="s">
        <v>464</v>
      </c>
      <c r="D273" s="720" t="s">
        <v>713</v>
      </c>
      <c r="E273" s="762">
        <v>452.5</v>
      </c>
      <c r="F273" s="762">
        <v>452.5</v>
      </c>
      <c r="G273" s="762">
        <v>452.5</v>
      </c>
      <c r="H273" s="721" t="s">
        <v>628</v>
      </c>
      <c r="I273" s="722">
        <v>68</v>
      </c>
      <c r="J273" s="762">
        <v>452.5</v>
      </c>
      <c r="K273" s="762">
        <v>452.5</v>
      </c>
      <c r="L273" s="762">
        <v>452.5</v>
      </c>
      <c r="M273" s="721" t="s">
        <v>628</v>
      </c>
      <c r="N273" s="722">
        <v>67</v>
      </c>
      <c r="O273" s="762">
        <v>452.5</v>
      </c>
      <c r="P273" s="762">
        <v>452.5</v>
      </c>
      <c r="Q273" s="762">
        <v>452.5</v>
      </c>
      <c r="R273" s="721" t="s">
        <v>628</v>
      </c>
      <c r="S273" s="722">
        <v>65</v>
      </c>
      <c r="T273" s="762">
        <v>606.5</v>
      </c>
      <c r="U273" s="762">
        <v>606.5</v>
      </c>
      <c r="V273" s="762">
        <v>606.5</v>
      </c>
      <c r="W273" s="721" t="s">
        <v>627</v>
      </c>
      <c r="X273" s="722">
        <v>65</v>
      </c>
      <c r="Y273" s="762">
        <v>616.5</v>
      </c>
      <c r="Z273" s="762">
        <v>616.5</v>
      </c>
      <c r="AA273" s="762">
        <v>616.5</v>
      </c>
      <c r="AB273" s="721" t="s">
        <v>627</v>
      </c>
      <c r="AC273" s="722">
        <v>62</v>
      </c>
      <c r="AD273" s="721" t="s">
        <v>927</v>
      </c>
      <c r="AE273" s="721" t="str">
        <f>VLOOKUP(C:C,'Conditions and freight surcharg'!B:E,3,FALSE)</f>
        <v>AMS, Low-Sulphur SC and GRI</v>
      </c>
    </row>
    <row r="274" spans="1:31" s="709" customFormat="1" ht="30" customHeight="1">
      <c r="A274" s="36"/>
      <c r="B274" s="484" t="s">
        <v>854</v>
      </c>
      <c r="C274" s="720" t="s">
        <v>233</v>
      </c>
      <c r="D274" s="720" t="s">
        <v>713</v>
      </c>
      <c r="E274" s="762">
        <v>236.5</v>
      </c>
      <c r="F274" s="762">
        <v>236.5</v>
      </c>
      <c r="G274" s="762">
        <v>236.5</v>
      </c>
      <c r="H274" s="721" t="s">
        <v>627</v>
      </c>
      <c r="I274" s="722">
        <v>37</v>
      </c>
      <c r="J274" s="762">
        <v>236.5</v>
      </c>
      <c r="K274" s="762">
        <v>236.5</v>
      </c>
      <c r="L274" s="762">
        <v>236.5</v>
      </c>
      <c r="M274" s="721" t="s">
        <v>627</v>
      </c>
      <c r="N274" s="722">
        <v>36</v>
      </c>
      <c r="O274" s="762">
        <v>236.5</v>
      </c>
      <c r="P274" s="762">
        <v>236.5</v>
      </c>
      <c r="Q274" s="762">
        <v>236.5</v>
      </c>
      <c r="R274" s="724" t="s">
        <v>627</v>
      </c>
      <c r="S274" s="722">
        <v>34</v>
      </c>
      <c r="T274" s="762">
        <v>246.5</v>
      </c>
      <c r="U274" s="762">
        <v>246.5</v>
      </c>
      <c r="V274" s="762">
        <v>246.5</v>
      </c>
      <c r="W274" s="721" t="s">
        <v>627</v>
      </c>
      <c r="X274" s="722">
        <v>33</v>
      </c>
      <c r="Y274" s="762">
        <v>246.5</v>
      </c>
      <c r="Z274" s="762">
        <v>246.5</v>
      </c>
      <c r="AA274" s="762">
        <v>246.5</v>
      </c>
      <c r="AB274" s="721" t="s">
        <v>627</v>
      </c>
      <c r="AC274" s="722">
        <v>30</v>
      </c>
      <c r="AD274" s="721" t="s">
        <v>927</v>
      </c>
      <c r="AE274" s="721" t="str">
        <f>VLOOKUP(C:C,'Conditions and freight surcharg'!B:E,3,FALSE)</f>
        <v>Low-Sulphur SC and GRI</v>
      </c>
    </row>
    <row r="275" spans="1:31" s="709" customFormat="1" ht="30" customHeight="1">
      <c r="A275" s="36"/>
      <c r="B275" s="734" t="s">
        <v>849</v>
      </c>
      <c r="C275" s="735" t="s">
        <v>848</v>
      </c>
      <c r="D275" s="720" t="s">
        <v>605</v>
      </c>
      <c r="E275" s="762">
        <v>255</v>
      </c>
      <c r="F275" s="762">
        <v>255</v>
      </c>
      <c r="G275" s="762">
        <v>255</v>
      </c>
      <c r="H275" s="721" t="s">
        <v>667</v>
      </c>
      <c r="I275" s="722">
        <v>26</v>
      </c>
      <c r="J275" s="762">
        <v>255</v>
      </c>
      <c r="K275" s="762">
        <v>255</v>
      </c>
      <c r="L275" s="762">
        <v>255</v>
      </c>
      <c r="M275" s="721" t="s">
        <v>667</v>
      </c>
      <c r="N275" s="722">
        <v>25</v>
      </c>
      <c r="O275" s="762">
        <v>255</v>
      </c>
      <c r="P275" s="762">
        <v>255</v>
      </c>
      <c r="Q275" s="762">
        <v>255</v>
      </c>
      <c r="R275" s="725" t="s">
        <v>667</v>
      </c>
      <c r="S275" s="722">
        <v>23</v>
      </c>
      <c r="T275" s="762" t="s">
        <v>690</v>
      </c>
      <c r="U275" s="762" t="s">
        <v>690</v>
      </c>
      <c r="V275" s="762" t="s">
        <v>690</v>
      </c>
      <c r="W275" s="721" t="s">
        <v>690</v>
      </c>
      <c r="X275" s="722" t="s">
        <v>690</v>
      </c>
      <c r="Y275" s="762" t="s">
        <v>690</v>
      </c>
      <c r="Z275" s="762" t="s">
        <v>690</v>
      </c>
      <c r="AA275" s="762" t="s">
        <v>690</v>
      </c>
      <c r="AB275" s="721" t="s">
        <v>690</v>
      </c>
      <c r="AC275" s="722" t="s">
        <v>690</v>
      </c>
      <c r="AD275" s="721" t="str">
        <f>VLOOKUP(B:B,'Conditions and freight surcharg'!A:D,3,FALSE)</f>
        <v>Refer to Terms and Surcharges</v>
      </c>
      <c r="AE275" s="721" t="str">
        <f>VLOOKUP(C:C,'Conditions and freight surcharg'!B:E,3,FALSE)</f>
        <v>Low-Sulphur SC and GRI</v>
      </c>
    </row>
    <row r="276" spans="1:31" s="709" customFormat="1" ht="30" customHeight="1">
      <c r="A276" s="36"/>
      <c r="B276" s="734" t="s">
        <v>1094</v>
      </c>
      <c r="C276" s="735" t="s">
        <v>848</v>
      </c>
      <c r="D276" s="720" t="s">
        <v>605</v>
      </c>
      <c r="E276" s="762">
        <v>425</v>
      </c>
      <c r="F276" s="762">
        <v>425</v>
      </c>
      <c r="G276" s="762">
        <v>425</v>
      </c>
      <c r="H276" s="721" t="s">
        <v>667</v>
      </c>
      <c r="I276" s="722" t="s">
        <v>690</v>
      </c>
      <c r="J276" s="762">
        <v>425</v>
      </c>
      <c r="K276" s="762">
        <v>425</v>
      </c>
      <c r="L276" s="762">
        <v>425</v>
      </c>
      <c r="M276" s="721" t="s">
        <v>667</v>
      </c>
      <c r="N276" s="722" t="s">
        <v>690</v>
      </c>
      <c r="O276" s="762">
        <v>425</v>
      </c>
      <c r="P276" s="762">
        <v>425</v>
      </c>
      <c r="Q276" s="762">
        <v>425</v>
      </c>
      <c r="R276" s="721" t="s">
        <v>667</v>
      </c>
      <c r="S276" s="722" t="s">
        <v>690</v>
      </c>
      <c r="T276" s="762" t="s">
        <v>690</v>
      </c>
      <c r="U276" s="762" t="s">
        <v>690</v>
      </c>
      <c r="V276" s="762" t="s">
        <v>690</v>
      </c>
      <c r="W276" s="721" t="s">
        <v>690</v>
      </c>
      <c r="X276" s="722" t="s">
        <v>690</v>
      </c>
      <c r="Y276" s="762" t="s">
        <v>690</v>
      </c>
      <c r="Z276" s="762" t="s">
        <v>690</v>
      </c>
      <c r="AA276" s="762" t="s">
        <v>690</v>
      </c>
      <c r="AB276" s="721" t="s">
        <v>690</v>
      </c>
      <c r="AC276" s="722" t="s">
        <v>690</v>
      </c>
      <c r="AD276" s="721" t="str">
        <f>VLOOKUP(B:B,'Conditions and freight surcharg'!A:D,3,FALSE)</f>
        <v>Refer to Terms and Surcharges</v>
      </c>
      <c r="AE276" s="721" t="str">
        <f>VLOOKUP(C:C,'Conditions and freight surcharg'!B:E,3,FALSE)</f>
        <v>Low-Sulphur SC and GRI</v>
      </c>
    </row>
    <row r="277" spans="1:31" s="709" customFormat="1" ht="30" customHeight="1">
      <c r="A277" s="36"/>
      <c r="B277" s="484" t="s">
        <v>223</v>
      </c>
      <c r="C277" s="720" t="s">
        <v>224</v>
      </c>
      <c r="D277" s="720" t="s">
        <v>713</v>
      </c>
      <c r="E277" s="762">
        <v>292.5</v>
      </c>
      <c r="F277" s="762">
        <v>292.5</v>
      </c>
      <c r="G277" s="762">
        <v>292.5</v>
      </c>
      <c r="H277" s="721" t="s">
        <v>627</v>
      </c>
      <c r="I277" s="722">
        <v>37</v>
      </c>
      <c r="J277" s="762">
        <v>292.5</v>
      </c>
      <c r="K277" s="762">
        <v>292.5</v>
      </c>
      <c r="L277" s="762">
        <v>292.5</v>
      </c>
      <c r="M277" s="721" t="s">
        <v>627</v>
      </c>
      <c r="N277" s="722">
        <v>36</v>
      </c>
      <c r="O277" s="762">
        <v>292.5</v>
      </c>
      <c r="P277" s="762">
        <v>292.5</v>
      </c>
      <c r="Q277" s="762">
        <v>292.5</v>
      </c>
      <c r="R277" s="724" t="s">
        <v>627</v>
      </c>
      <c r="S277" s="722">
        <v>34</v>
      </c>
      <c r="T277" s="762">
        <v>302.5</v>
      </c>
      <c r="U277" s="762">
        <v>302.5</v>
      </c>
      <c r="V277" s="762">
        <v>302.5</v>
      </c>
      <c r="W277" s="721" t="s">
        <v>627</v>
      </c>
      <c r="X277" s="722">
        <v>33</v>
      </c>
      <c r="Y277" s="762">
        <v>302.5</v>
      </c>
      <c r="Z277" s="762">
        <v>302.5</v>
      </c>
      <c r="AA277" s="762">
        <v>302.5</v>
      </c>
      <c r="AB277" s="721" t="s">
        <v>627</v>
      </c>
      <c r="AC277" s="722">
        <v>30</v>
      </c>
      <c r="AD277" s="721" t="s">
        <v>927</v>
      </c>
      <c r="AE277" s="721" t="str">
        <f>VLOOKUP(C:C,'Conditions and freight surcharg'!B:E,3,FALSE)</f>
        <v>Low-Sulphur SC and GRI</v>
      </c>
    </row>
    <row r="278" spans="1:31" s="709" customFormat="1" ht="30" customHeight="1">
      <c r="A278" s="36"/>
      <c r="B278" s="484" t="s">
        <v>297</v>
      </c>
      <c r="C278" s="720" t="s">
        <v>224</v>
      </c>
      <c r="D278" s="720" t="s">
        <v>713</v>
      </c>
      <c r="E278" s="762">
        <v>317.5</v>
      </c>
      <c r="F278" s="762">
        <v>317.5</v>
      </c>
      <c r="G278" s="762">
        <v>317.5</v>
      </c>
      <c r="H278" s="721" t="s">
        <v>627</v>
      </c>
      <c r="I278" s="722">
        <v>37</v>
      </c>
      <c r="J278" s="762">
        <v>317.5</v>
      </c>
      <c r="K278" s="762">
        <v>317.5</v>
      </c>
      <c r="L278" s="762">
        <v>317.5</v>
      </c>
      <c r="M278" s="721" t="s">
        <v>627</v>
      </c>
      <c r="N278" s="722">
        <v>36</v>
      </c>
      <c r="O278" s="762">
        <v>317.5</v>
      </c>
      <c r="P278" s="762">
        <v>317.5</v>
      </c>
      <c r="Q278" s="762">
        <v>317.5</v>
      </c>
      <c r="R278" s="721" t="s">
        <v>627</v>
      </c>
      <c r="S278" s="722">
        <v>34</v>
      </c>
      <c r="T278" s="762">
        <v>327.5</v>
      </c>
      <c r="U278" s="762">
        <v>327.5</v>
      </c>
      <c r="V278" s="762">
        <v>327.5</v>
      </c>
      <c r="W278" s="721" t="s">
        <v>627</v>
      </c>
      <c r="X278" s="722">
        <v>33</v>
      </c>
      <c r="Y278" s="762">
        <v>327.5</v>
      </c>
      <c r="Z278" s="762">
        <v>327.5</v>
      </c>
      <c r="AA278" s="762">
        <v>327.5</v>
      </c>
      <c r="AB278" s="721" t="s">
        <v>627</v>
      </c>
      <c r="AC278" s="722">
        <v>30</v>
      </c>
      <c r="AD278" s="721" t="str">
        <f>VLOOKUP(B:B,'Conditions and freight surcharg'!A:D,3,FALSE)</f>
        <v>Refer to Terms and Surcharges</v>
      </c>
      <c r="AE278" s="721" t="str">
        <f>VLOOKUP(C:C,'Conditions and freight surcharg'!B:E,3,FALSE)</f>
        <v>Low-Sulphur SC and GRI</v>
      </c>
    </row>
    <row r="279" spans="1:31" s="709" customFormat="1" ht="30" customHeight="1">
      <c r="A279" s="36"/>
      <c r="B279" s="484" t="s">
        <v>445</v>
      </c>
      <c r="C279" s="720" t="s">
        <v>224</v>
      </c>
      <c r="D279" s="720" t="s">
        <v>713</v>
      </c>
      <c r="E279" s="762">
        <v>310.5</v>
      </c>
      <c r="F279" s="762">
        <v>310.5</v>
      </c>
      <c r="G279" s="762">
        <v>310.5</v>
      </c>
      <c r="H279" s="721" t="s">
        <v>627</v>
      </c>
      <c r="I279" s="722">
        <v>39</v>
      </c>
      <c r="J279" s="762">
        <v>310.5</v>
      </c>
      <c r="K279" s="762">
        <v>310.5</v>
      </c>
      <c r="L279" s="762">
        <v>310.5</v>
      </c>
      <c r="M279" s="721" t="s">
        <v>627</v>
      </c>
      <c r="N279" s="722">
        <v>38</v>
      </c>
      <c r="O279" s="762">
        <v>310.5</v>
      </c>
      <c r="P279" s="762">
        <v>310.5</v>
      </c>
      <c r="Q279" s="762">
        <v>310.5</v>
      </c>
      <c r="R279" s="724" t="s">
        <v>627</v>
      </c>
      <c r="S279" s="722">
        <v>36</v>
      </c>
      <c r="T279" s="762">
        <v>320.5</v>
      </c>
      <c r="U279" s="762">
        <v>320.5</v>
      </c>
      <c r="V279" s="762">
        <v>320.5</v>
      </c>
      <c r="W279" s="721" t="s">
        <v>627</v>
      </c>
      <c r="X279" s="722">
        <v>35</v>
      </c>
      <c r="Y279" s="762">
        <v>320.5</v>
      </c>
      <c r="Z279" s="762">
        <v>320.5</v>
      </c>
      <c r="AA279" s="762">
        <v>320.5</v>
      </c>
      <c r="AB279" s="721" t="s">
        <v>627</v>
      </c>
      <c r="AC279" s="722">
        <v>32</v>
      </c>
      <c r="AD279" s="721" t="str">
        <f>VLOOKUP(B:B,'Conditions and freight surcharg'!A:D,3,FALSE)</f>
        <v>Refer to Terms and Surcharges</v>
      </c>
      <c r="AE279" s="721" t="str">
        <f>VLOOKUP(C:C,'Conditions and freight surcharg'!B:E,3,FALSE)</f>
        <v>Low-Sulphur SC and GRI</v>
      </c>
    </row>
    <row r="280" spans="1:31" s="709" customFormat="1" ht="30" customHeight="1">
      <c r="A280" s="36"/>
      <c r="B280" s="484" t="s">
        <v>349</v>
      </c>
      <c r="C280" s="720" t="s">
        <v>350</v>
      </c>
      <c r="D280" s="720" t="s">
        <v>713</v>
      </c>
      <c r="E280" s="762">
        <v>475.5</v>
      </c>
      <c r="F280" s="762">
        <v>475.5</v>
      </c>
      <c r="G280" s="762">
        <v>475.5</v>
      </c>
      <c r="H280" s="721" t="s">
        <v>627</v>
      </c>
      <c r="I280" s="722">
        <v>43</v>
      </c>
      <c r="J280" s="762">
        <v>475.5</v>
      </c>
      <c r="K280" s="762">
        <v>475.5</v>
      </c>
      <c r="L280" s="762">
        <v>475.5</v>
      </c>
      <c r="M280" s="721" t="s">
        <v>627</v>
      </c>
      <c r="N280" s="722">
        <v>42</v>
      </c>
      <c r="O280" s="762">
        <v>475.5</v>
      </c>
      <c r="P280" s="762">
        <v>475.5</v>
      </c>
      <c r="Q280" s="762">
        <v>475.5</v>
      </c>
      <c r="R280" s="721" t="s">
        <v>627</v>
      </c>
      <c r="S280" s="722">
        <v>40</v>
      </c>
      <c r="T280" s="762">
        <v>485.5</v>
      </c>
      <c r="U280" s="762">
        <v>485.5</v>
      </c>
      <c r="V280" s="762">
        <v>485.5</v>
      </c>
      <c r="W280" s="721" t="s">
        <v>627</v>
      </c>
      <c r="X280" s="722">
        <v>39</v>
      </c>
      <c r="Y280" s="762">
        <v>485.5</v>
      </c>
      <c r="Z280" s="762">
        <v>485.5</v>
      </c>
      <c r="AA280" s="762">
        <v>485.5</v>
      </c>
      <c r="AB280" s="721" t="s">
        <v>627</v>
      </c>
      <c r="AC280" s="722">
        <v>36</v>
      </c>
      <c r="AD280" s="721" t="s">
        <v>927</v>
      </c>
      <c r="AE280" s="721" t="str">
        <f>VLOOKUP(C:C,'Conditions and freight surcharg'!B:E,3,FALSE)</f>
        <v>Low-Sulphur SC and GRI</v>
      </c>
    </row>
    <row r="281" spans="1:31" s="709" customFormat="1" ht="30" customHeight="1">
      <c r="A281" s="36"/>
      <c r="B281" s="484" t="s">
        <v>482</v>
      </c>
      <c r="C281" s="720" t="s">
        <v>482</v>
      </c>
      <c r="D281" s="720" t="s">
        <v>713</v>
      </c>
      <c r="E281" s="762">
        <v>14.5</v>
      </c>
      <c r="F281" s="762">
        <v>14.5</v>
      </c>
      <c r="G281" s="762">
        <v>14.5</v>
      </c>
      <c r="H281" s="721" t="s">
        <v>633</v>
      </c>
      <c r="I281" s="722">
        <v>14</v>
      </c>
      <c r="J281" s="762">
        <v>14.5</v>
      </c>
      <c r="K281" s="762">
        <v>14.5</v>
      </c>
      <c r="L281" s="762">
        <v>14.5</v>
      </c>
      <c r="M281" s="721" t="s">
        <v>633</v>
      </c>
      <c r="N281" s="722">
        <v>13</v>
      </c>
      <c r="O281" s="762">
        <v>14.5</v>
      </c>
      <c r="P281" s="762">
        <v>14.5</v>
      </c>
      <c r="Q281" s="762">
        <v>14.5</v>
      </c>
      <c r="R281" s="721" t="s">
        <v>633</v>
      </c>
      <c r="S281" s="722">
        <v>11</v>
      </c>
      <c r="T281" s="762">
        <v>24.5</v>
      </c>
      <c r="U281" s="762">
        <v>24.5</v>
      </c>
      <c r="V281" s="762">
        <v>24.5</v>
      </c>
      <c r="W281" s="721" t="s">
        <v>633</v>
      </c>
      <c r="X281" s="722">
        <v>9</v>
      </c>
      <c r="Y281" s="762">
        <v>24.5</v>
      </c>
      <c r="Z281" s="762">
        <v>24.5</v>
      </c>
      <c r="AA281" s="762">
        <v>24.5</v>
      </c>
      <c r="AB281" s="721" t="s">
        <v>633</v>
      </c>
      <c r="AC281" s="722">
        <v>7</v>
      </c>
      <c r="AD281" s="721" t="s">
        <v>927</v>
      </c>
      <c r="AE281" s="721" t="str">
        <f>VLOOKUP(C:C,'Conditions and freight surcharg'!B:E,3,FALSE)</f>
        <v>Low-Sulphur SC and GRI</v>
      </c>
    </row>
    <row r="282" spans="1:31" s="709" customFormat="1" ht="30" customHeight="1">
      <c r="A282" s="36"/>
      <c r="B282" s="484" t="s">
        <v>314</v>
      </c>
      <c r="C282" s="720" t="s">
        <v>315</v>
      </c>
      <c r="D282" s="720" t="s">
        <v>713</v>
      </c>
      <c r="E282" s="762">
        <v>342.5</v>
      </c>
      <c r="F282" s="762">
        <v>342.5</v>
      </c>
      <c r="G282" s="762">
        <v>342.5</v>
      </c>
      <c r="H282" s="721" t="s">
        <v>627</v>
      </c>
      <c r="I282" s="722" t="s">
        <v>690</v>
      </c>
      <c r="J282" s="762">
        <v>342.5</v>
      </c>
      <c r="K282" s="762">
        <v>342.5</v>
      </c>
      <c r="L282" s="762">
        <v>342.5</v>
      </c>
      <c r="M282" s="721" t="s">
        <v>627</v>
      </c>
      <c r="N282" s="722" t="s">
        <v>690</v>
      </c>
      <c r="O282" s="762">
        <v>342.5</v>
      </c>
      <c r="P282" s="762">
        <v>342.5</v>
      </c>
      <c r="Q282" s="762">
        <v>342.5</v>
      </c>
      <c r="R282" s="724" t="s">
        <v>627</v>
      </c>
      <c r="S282" s="722" t="s">
        <v>690</v>
      </c>
      <c r="T282" s="762">
        <v>352.5</v>
      </c>
      <c r="U282" s="762">
        <v>352.5</v>
      </c>
      <c r="V282" s="762">
        <v>352.5</v>
      </c>
      <c r="W282" s="721" t="s">
        <v>627</v>
      </c>
      <c r="X282" s="722" t="s">
        <v>690</v>
      </c>
      <c r="Y282" s="762">
        <v>352.5</v>
      </c>
      <c r="Z282" s="762">
        <v>352.5</v>
      </c>
      <c r="AA282" s="762">
        <v>352.5</v>
      </c>
      <c r="AB282" s="721" t="s">
        <v>627</v>
      </c>
      <c r="AC282" s="722" t="s">
        <v>690</v>
      </c>
      <c r="AD282" s="721" t="str">
        <f>VLOOKUP(B:B,'Conditions and freight surcharg'!A:D,3,FALSE)</f>
        <v>Refer to Terms and Surcharges</v>
      </c>
      <c r="AE282" s="721" t="str">
        <f>VLOOKUP(C:C,'Conditions and freight surcharg'!B:E,3,FALSE)</f>
        <v xml:space="preserve">ENS, Low-Sulphur SC and GRI </v>
      </c>
    </row>
    <row r="283" spans="1:31" s="709" customFormat="1" ht="30" customHeight="1">
      <c r="A283" s="36"/>
      <c r="B283" s="484" t="s">
        <v>459</v>
      </c>
      <c r="C283" s="720" t="s">
        <v>460</v>
      </c>
      <c r="D283" s="720" t="s">
        <v>605</v>
      </c>
      <c r="E283" s="762">
        <v>260</v>
      </c>
      <c r="F283" s="762">
        <v>260</v>
      </c>
      <c r="G283" s="762">
        <v>260</v>
      </c>
      <c r="H283" s="721" t="s">
        <v>633</v>
      </c>
      <c r="I283" s="722">
        <v>23</v>
      </c>
      <c r="J283" s="762">
        <v>260</v>
      </c>
      <c r="K283" s="762">
        <v>260</v>
      </c>
      <c r="L283" s="762">
        <v>260</v>
      </c>
      <c r="M283" s="721" t="s">
        <v>633</v>
      </c>
      <c r="N283" s="722">
        <v>22</v>
      </c>
      <c r="O283" s="762">
        <v>260</v>
      </c>
      <c r="P283" s="762">
        <v>260</v>
      </c>
      <c r="Q283" s="762">
        <v>260</v>
      </c>
      <c r="R283" s="724" t="s">
        <v>633</v>
      </c>
      <c r="S283" s="722">
        <v>20</v>
      </c>
      <c r="T283" s="762" t="s">
        <v>690</v>
      </c>
      <c r="U283" s="762" t="s">
        <v>690</v>
      </c>
      <c r="V283" s="762" t="s">
        <v>690</v>
      </c>
      <c r="W283" s="721" t="s">
        <v>690</v>
      </c>
      <c r="X283" s="722" t="s">
        <v>690</v>
      </c>
      <c r="Y283" s="762" t="s">
        <v>690</v>
      </c>
      <c r="Z283" s="762" t="s">
        <v>690</v>
      </c>
      <c r="AA283" s="762" t="s">
        <v>690</v>
      </c>
      <c r="AB283" s="721" t="s">
        <v>690</v>
      </c>
      <c r="AC283" s="722" t="s">
        <v>690</v>
      </c>
      <c r="AD283" s="721" t="s">
        <v>927</v>
      </c>
      <c r="AE283" s="721" t="str">
        <f>VLOOKUP(C:C,'Conditions and freight surcharg'!B:E,3,FALSE)</f>
        <v>Low-Sulphur SC and GRI</v>
      </c>
    </row>
    <row r="284" spans="1:31" s="709" customFormat="1" ht="30" customHeight="1">
      <c r="A284" s="36"/>
      <c r="B284" s="484" t="s">
        <v>587</v>
      </c>
      <c r="C284" s="720" t="s">
        <v>196</v>
      </c>
      <c r="D284" s="720" t="s">
        <v>713</v>
      </c>
      <c r="E284" s="762">
        <v>268.5</v>
      </c>
      <c r="F284" s="762">
        <v>268.5</v>
      </c>
      <c r="G284" s="762">
        <v>268.5</v>
      </c>
      <c r="H284" s="721" t="s">
        <v>627</v>
      </c>
      <c r="I284" s="722">
        <v>37</v>
      </c>
      <c r="J284" s="762">
        <v>268.5</v>
      </c>
      <c r="K284" s="762">
        <v>268.5</v>
      </c>
      <c r="L284" s="762">
        <v>268.5</v>
      </c>
      <c r="M284" s="721" t="s">
        <v>627</v>
      </c>
      <c r="N284" s="722">
        <v>36</v>
      </c>
      <c r="O284" s="762">
        <v>268.5</v>
      </c>
      <c r="P284" s="762">
        <v>268.5</v>
      </c>
      <c r="Q284" s="762">
        <v>268.5</v>
      </c>
      <c r="R284" s="721" t="s">
        <v>627</v>
      </c>
      <c r="S284" s="722">
        <v>34</v>
      </c>
      <c r="T284" s="762">
        <v>278.5</v>
      </c>
      <c r="U284" s="762">
        <v>278.5</v>
      </c>
      <c r="V284" s="762">
        <v>278.5</v>
      </c>
      <c r="W284" s="721" t="s">
        <v>627</v>
      </c>
      <c r="X284" s="722">
        <v>33</v>
      </c>
      <c r="Y284" s="762">
        <v>278.5</v>
      </c>
      <c r="Z284" s="762">
        <v>278.5</v>
      </c>
      <c r="AA284" s="762">
        <v>278.5</v>
      </c>
      <c r="AB284" s="721" t="s">
        <v>627</v>
      </c>
      <c r="AC284" s="722">
        <v>30</v>
      </c>
      <c r="AD284" s="721" t="str">
        <f>VLOOKUP(B:B,'Conditions and freight surcharg'!A:D,3,FALSE)</f>
        <v>Refer to Terms and Surcharges</v>
      </c>
      <c r="AE284" s="721" t="str">
        <f>VLOOKUP(C:C,'Conditions and freight surcharg'!B:E,3,FALSE)</f>
        <v>Low-Sulphur SC and GRI</v>
      </c>
    </row>
    <row r="285" spans="1:31" s="709" customFormat="1" ht="30" customHeight="1">
      <c r="A285" s="36"/>
      <c r="B285" s="484" t="s">
        <v>72</v>
      </c>
      <c r="C285" s="720" t="s">
        <v>196</v>
      </c>
      <c r="D285" s="720" t="s">
        <v>713</v>
      </c>
      <c r="E285" s="762">
        <v>282.5</v>
      </c>
      <c r="F285" s="762">
        <v>282.5</v>
      </c>
      <c r="G285" s="762">
        <v>282.5</v>
      </c>
      <c r="H285" s="721" t="s">
        <v>627</v>
      </c>
      <c r="I285" s="722">
        <v>37</v>
      </c>
      <c r="J285" s="762">
        <v>282.5</v>
      </c>
      <c r="K285" s="762">
        <v>282.5</v>
      </c>
      <c r="L285" s="762">
        <v>282.5</v>
      </c>
      <c r="M285" s="721" t="s">
        <v>627</v>
      </c>
      <c r="N285" s="722">
        <v>36</v>
      </c>
      <c r="O285" s="762">
        <v>282.5</v>
      </c>
      <c r="P285" s="762">
        <v>282.5</v>
      </c>
      <c r="Q285" s="762">
        <v>282.5</v>
      </c>
      <c r="R285" s="724" t="s">
        <v>627</v>
      </c>
      <c r="S285" s="722">
        <v>34</v>
      </c>
      <c r="T285" s="762">
        <v>292.5</v>
      </c>
      <c r="U285" s="762">
        <v>292.5</v>
      </c>
      <c r="V285" s="762">
        <v>292.5</v>
      </c>
      <c r="W285" s="721" t="s">
        <v>627</v>
      </c>
      <c r="X285" s="722">
        <v>33</v>
      </c>
      <c r="Y285" s="762">
        <v>292.5</v>
      </c>
      <c r="Z285" s="762">
        <v>292.5</v>
      </c>
      <c r="AA285" s="762">
        <v>292.5</v>
      </c>
      <c r="AB285" s="721" t="s">
        <v>627</v>
      </c>
      <c r="AC285" s="722">
        <v>30</v>
      </c>
      <c r="AD285" s="721" t="str">
        <f>VLOOKUP(B:B,'Conditions and freight surcharg'!A:D,3,FALSE)</f>
        <v>Refer to Terms and Surcharges</v>
      </c>
      <c r="AE285" s="721" t="str">
        <f>VLOOKUP(C:C,'Conditions and freight surcharg'!B:E,3,FALSE)</f>
        <v>Low-Sulphur SC and GRI</v>
      </c>
    </row>
    <row r="286" spans="1:31" s="709" customFormat="1" ht="30" customHeight="1">
      <c r="A286" s="36"/>
      <c r="B286" s="484" t="s">
        <v>241</v>
      </c>
      <c r="C286" s="720" t="s">
        <v>196</v>
      </c>
      <c r="D286" s="720" t="s">
        <v>713</v>
      </c>
      <c r="E286" s="762">
        <v>402.5</v>
      </c>
      <c r="F286" s="762">
        <v>402.5</v>
      </c>
      <c r="G286" s="762">
        <v>644</v>
      </c>
      <c r="H286" s="721" t="s">
        <v>627</v>
      </c>
      <c r="I286" s="722" t="s">
        <v>690</v>
      </c>
      <c r="J286" s="762">
        <v>402.5</v>
      </c>
      <c r="K286" s="762">
        <v>402.5</v>
      </c>
      <c r="L286" s="762">
        <v>644</v>
      </c>
      <c r="M286" s="721" t="s">
        <v>627</v>
      </c>
      <c r="N286" s="722" t="s">
        <v>690</v>
      </c>
      <c r="O286" s="762">
        <v>402.5</v>
      </c>
      <c r="P286" s="762">
        <v>402.5</v>
      </c>
      <c r="Q286" s="762">
        <v>644</v>
      </c>
      <c r="R286" s="721" t="s">
        <v>627</v>
      </c>
      <c r="S286" s="722" t="s">
        <v>690</v>
      </c>
      <c r="T286" s="762">
        <v>412.5</v>
      </c>
      <c r="U286" s="762">
        <v>412.5</v>
      </c>
      <c r="V286" s="762">
        <v>654</v>
      </c>
      <c r="W286" s="721" t="s">
        <v>627</v>
      </c>
      <c r="X286" s="722" t="s">
        <v>690</v>
      </c>
      <c r="Y286" s="762">
        <v>412.5</v>
      </c>
      <c r="Z286" s="762">
        <v>412.5</v>
      </c>
      <c r="AA286" s="762">
        <v>654</v>
      </c>
      <c r="AB286" s="721" t="s">
        <v>627</v>
      </c>
      <c r="AC286" s="722" t="s">
        <v>690</v>
      </c>
      <c r="AD286" s="721" t="str">
        <f>VLOOKUP(B:B,'Conditions and freight surcharg'!A:D,3,FALSE)</f>
        <v>Refer to Terms and Surcharges</v>
      </c>
      <c r="AE286" s="721" t="str">
        <f>VLOOKUP(C:C,'Conditions and freight surcharg'!B:E,3,FALSE)</f>
        <v>Low-Sulphur SC and GRI</v>
      </c>
    </row>
    <row r="287" spans="1:31" s="709" customFormat="1" ht="30" customHeight="1">
      <c r="A287" s="36"/>
      <c r="B287" s="484" t="s">
        <v>588</v>
      </c>
      <c r="C287" s="720" t="s">
        <v>196</v>
      </c>
      <c r="D287" s="720" t="s">
        <v>713</v>
      </c>
      <c r="E287" s="762">
        <v>319.5</v>
      </c>
      <c r="F287" s="762">
        <v>319.5</v>
      </c>
      <c r="G287" s="762">
        <v>319.5</v>
      </c>
      <c r="H287" s="721" t="s">
        <v>627</v>
      </c>
      <c r="I287" s="722">
        <v>46</v>
      </c>
      <c r="J287" s="762">
        <v>319.5</v>
      </c>
      <c r="K287" s="762">
        <v>319.5</v>
      </c>
      <c r="L287" s="762">
        <v>319.5</v>
      </c>
      <c r="M287" s="721" t="s">
        <v>627</v>
      </c>
      <c r="N287" s="722">
        <v>45</v>
      </c>
      <c r="O287" s="762">
        <v>319.5</v>
      </c>
      <c r="P287" s="762">
        <v>319.5</v>
      </c>
      <c r="Q287" s="762">
        <v>319.5</v>
      </c>
      <c r="R287" s="724" t="s">
        <v>627</v>
      </c>
      <c r="S287" s="722">
        <v>43</v>
      </c>
      <c r="T287" s="762">
        <v>329.5</v>
      </c>
      <c r="U287" s="762">
        <v>329.5</v>
      </c>
      <c r="V287" s="762">
        <v>329.5</v>
      </c>
      <c r="W287" s="721" t="s">
        <v>627</v>
      </c>
      <c r="X287" s="722">
        <v>42</v>
      </c>
      <c r="Y287" s="762">
        <v>329.5</v>
      </c>
      <c r="Z287" s="762">
        <v>329.5</v>
      </c>
      <c r="AA287" s="762">
        <v>329.5</v>
      </c>
      <c r="AB287" s="721" t="s">
        <v>627</v>
      </c>
      <c r="AC287" s="722">
        <v>39</v>
      </c>
      <c r="AD287" s="721" t="s">
        <v>927</v>
      </c>
      <c r="AE287" s="721" t="str">
        <f>VLOOKUP(C:C,'Conditions and freight surcharg'!B:E,3,FALSE)</f>
        <v>Low-Sulphur SC and GRI</v>
      </c>
    </row>
    <row r="288" spans="1:31" s="709" customFormat="1" ht="30" customHeight="1">
      <c r="A288" s="36"/>
      <c r="B288" s="484" t="s">
        <v>586</v>
      </c>
      <c r="C288" s="720" t="s">
        <v>196</v>
      </c>
      <c r="D288" s="720" t="s">
        <v>713</v>
      </c>
      <c r="E288" s="762">
        <v>364.5</v>
      </c>
      <c r="F288" s="762">
        <v>364.5</v>
      </c>
      <c r="G288" s="762">
        <v>364.5</v>
      </c>
      <c r="H288" s="721" t="s">
        <v>627</v>
      </c>
      <c r="I288" s="722" t="s">
        <v>690</v>
      </c>
      <c r="J288" s="762">
        <v>364.5</v>
      </c>
      <c r="K288" s="762">
        <v>364.5</v>
      </c>
      <c r="L288" s="762">
        <v>364.5</v>
      </c>
      <c r="M288" s="721" t="s">
        <v>627</v>
      </c>
      <c r="N288" s="722" t="s">
        <v>690</v>
      </c>
      <c r="O288" s="762">
        <v>364.5</v>
      </c>
      <c r="P288" s="762">
        <v>364.5</v>
      </c>
      <c r="Q288" s="762">
        <v>364.5</v>
      </c>
      <c r="R288" s="724" t="s">
        <v>627</v>
      </c>
      <c r="S288" s="722" t="s">
        <v>690</v>
      </c>
      <c r="T288" s="762">
        <v>374.5</v>
      </c>
      <c r="U288" s="762">
        <v>374.5</v>
      </c>
      <c r="V288" s="762">
        <v>374.5</v>
      </c>
      <c r="W288" s="721" t="s">
        <v>627</v>
      </c>
      <c r="X288" s="722" t="s">
        <v>690</v>
      </c>
      <c r="Y288" s="762">
        <v>374.5</v>
      </c>
      <c r="Z288" s="762">
        <v>374.5</v>
      </c>
      <c r="AA288" s="762">
        <v>374.5</v>
      </c>
      <c r="AB288" s="721" t="s">
        <v>627</v>
      </c>
      <c r="AC288" s="722" t="s">
        <v>690</v>
      </c>
      <c r="AD288" s="721" t="s">
        <v>927</v>
      </c>
      <c r="AE288" s="721" t="str">
        <f>VLOOKUP(C:C,'Conditions and freight surcharg'!B:E,3,FALSE)</f>
        <v>Low-Sulphur SC and GRI</v>
      </c>
    </row>
    <row r="289" spans="1:31" s="709" customFormat="1" ht="30" customHeight="1">
      <c r="A289" s="36"/>
      <c r="B289" s="484" t="s">
        <v>104</v>
      </c>
      <c r="C289" s="720" t="s">
        <v>100</v>
      </c>
      <c r="D289" s="720" t="s">
        <v>713</v>
      </c>
      <c r="E289" s="762">
        <v>322.5</v>
      </c>
      <c r="F289" s="762">
        <v>322.5</v>
      </c>
      <c r="G289" s="762">
        <v>322.5</v>
      </c>
      <c r="H289" s="721" t="s">
        <v>627</v>
      </c>
      <c r="I289" s="722">
        <v>44</v>
      </c>
      <c r="J289" s="762">
        <v>322.5</v>
      </c>
      <c r="K289" s="762">
        <v>322.5</v>
      </c>
      <c r="L289" s="762">
        <v>322.5</v>
      </c>
      <c r="M289" s="721" t="s">
        <v>627</v>
      </c>
      <c r="N289" s="722">
        <v>43</v>
      </c>
      <c r="O289" s="762">
        <v>322.5</v>
      </c>
      <c r="P289" s="762">
        <v>322.5</v>
      </c>
      <c r="Q289" s="762">
        <v>322.5</v>
      </c>
      <c r="R289" s="724" t="s">
        <v>627</v>
      </c>
      <c r="S289" s="722">
        <v>41</v>
      </c>
      <c r="T289" s="762">
        <v>332.5</v>
      </c>
      <c r="U289" s="762">
        <v>332.5</v>
      </c>
      <c r="V289" s="762">
        <v>332.5</v>
      </c>
      <c r="W289" s="721" t="s">
        <v>627</v>
      </c>
      <c r="X289" s="722">
        <v>40</v>
      </c>
      <c r="Y289" s="762">
        <v>332.5</v>
      </c>
      <c r="Z289" s="762">
        <v>332.5</v>
      </c>
      <c r="AA289" s="762">
        <v>332.5</v>
      </c>
      <c r="AB289" s="721" t="s">
        <v>627</v>
      </c>
      <c r="AC289" s="722">
        <v>37</v>
      </c>
      <c r="AD289" s="721" t="str">
        <f>VLOOKUP(B:B,'Conditions and freight surcharg'!A:D,3,FALSE)</f>
        <v>Refer to Terms and Surcharges</v>
      </c>
      <c r="AE289" s="721" t="str">
        <f>VLOOKUP(C:C,'Conditions and freight surcharg'!B:E,3,FALSE)</f>
        <v xml:space="preserve">ENS, Low-Sulphur SC and GRI </v>
      </c>
    </row>
    <row r="290" spans="1:31" s="709" customFormat="1" ht="30" customHeight="1">
      <c r="A290" s="36"/>
      <c r="B290" s="484" t="s">
        <v>589</v>
      </c>
      <c r="C290" s="726" t="s">
        <v>100</v>
      </c>
      <c r="D290" s="720" t="s">
        <v>713</v>
      </c>
      <c r="E290" s="762">
        <v>220.5</v>
      </c>
      <c r="F290" s="762">
        <v>220.5</v>
      </c>
      <c r="G290" s="762">
        <v>220.5</v>
      </c>
      <c r="H290" s="721" t="s">
        <v>627</v>
      </c>
      <c r="I290" s="722">
        <v>39</v>
      </c>
      <c r="J290" s="762">
        <v>220.5</v>
      </c>
      <c r="K290" s="762">
        <v>220.5</v>
      </c>
      <c r="L290" s="762">
        <v>220.5</v>
      </c>
      <c r="M290" s="721" t="s">
        <v>627</v>
      </c>
      <c r="N290" s="722">
        <v>38</v>
      </c>
      <c r="O290" s="762">
        <v>220.5</v>
      </c>
      <c r="P290" s="762">
        <v>220.5</v>
      </c>
      <c r="Q290" s="762">
        <v>220.5</v>
      </c>
      <c r="R290" s="724" t="s">
        <v>627</v>
      </c>
      <c r="S290" s="722">
        <v>36</v>
      </c>
      <c r="T290" s="762">
        <v>230.5</v>
      </c>
      <c r="U290" s="762">
        <v>230.5</v>
      </c>
      <c r="V290" s="762">
        <v>230.5</v>
      </c>
      <c r="W290" s="721" t="s">
        <v>627</v>
      </c>
      <c r="X290" s="722">
        <v>35</v>
      </c>
      <c r="Y290" s="762">
        <v>230.5</v>
      </c>
      <c r="Z290" s="762">
        <v>230.5</v>
      </c>
      <c r="AA290" s="762">
        <v>230.5</v>
      </c>
      <c r="AB290" s="721" t="s">
        <v>627</v>
      </c>
      <c r="AC290" s="722">
        <v>32</v>
      </c>
      <c r="AD290" s="721" t="str">
        <f>VLOOKUP(B:B,'Conditions and freight surcharg'!A:D,3,FALSE)</f>
        <v>Refer to Terms and Surcharges</v>
      </c>
      <c r="AE290" s="721" t="str">
        <f>VLOOKUP(C:C,'Conditions and freight surcharg'!B:E,3,FALSE)</f>
        <v xml:space="preserve">ENS, Low-Sulphur SC and GRI </v>
      </c>
    </row>
    <row r="291" spans="1:31" s="709" customFormat="1" ht="30" customHeight="1">
      <c r="A291" s="36"/>
      <c r="B291" s="484" t="s">
        <v>348</v>
      </c>
      <c r="C291" s="720" t="s">
        <v>100</v>
      </c>
      <c r="D291" s="720" t="s">
        <v>713</v>
      </c>
      <c r="E291" s="762">
        <v>316.5</v>
      </c>
      <c r="F291" s="762">
        <v>316.5</v>
      </c>
      <c r="G291" s="762">
        <v>316.5</v>
      </c>
      <c r="H291" s="721" t="s">
        <v>627</v>
      </c>
      <c r="I291" s="728">
        <v>44</v>
      </c>
      <c r="J291" s="762">
        <v>316.5</v>
      </c>
      <c r="K291" s="762">
        <v>316.5</v>
      </c>
      <c r="L291" s="762">
        <v>316.5</v>
      </c>
      <c r="M291" s="721" t="s">
        <v>627</v>
      </c>
      <c r="N291" s="728">
        <v>43</v>
      </c>
      <c r="O291" s="762">
        <v>316.5</v>
      </c>
      <c r="P291" s="762">
        <v>316.5</v>
      </c>
      <c r="Q291" s="762">
        <v>316.5</v>
      </c>
      <c r="R291" s="725" t="s">
        <v>627</v>
      </c>
      <c r="S291" s="728">
        <v>41</v>
      </c>
      <c r="T291" s="762">
        <v>326.5</v>
      </c>
      <c r="U291" s="762">
        <v>326.5</v>
      </c>
      <c r="V291" s="762">
        <v>326.5</v>
      </c>
      <c r="W291" s="721" t="s">
        <v>627</v>
      </c>
      <c r="X291" s="728">
        <v>40</v>
      </c>
      <c r="Y291" s="762">
        <v>326.5</v>
      </c>
      <c r="Z291" s="762">
        <v>326.5</v>
      </c>
      <c r="AA291" s="762">
        <v>326.5</v>
      </c>
      <c r="AB291" s="721" t="s">
        <v>627</v>
      </c>
      <c r="AC291" s="722">
        <v>37</v>
      </c>
      <c r="AD291" s="721" t="str">
        <f>VLOOKUP(B:B,'Conditions and freight surcharg'!A:D,3,FALSE)</f>
        <v>Refer to Terms and Surcharges</v>
      </c>
      <c r="AE291" s="721" t="str">
        <f>VLOOKUP(C:C,'Conditions and freight surcharg'!B:E,3,FALSE)</f>
        <v xml:space="preserve">ENS, Low-Sulphur SC and GRI </v>
      </c>
    </row>
    <row r="292" spans="1:31" s="709" customFormat="1" ht="30" customHeight="1">
      <c r="A292" s="36"/>
      <c r="B292" s="484" t="s">
        <v>351</v>
      </c>
      <c r="C292" s="720" t="s">
        <v>100</v>
      </c>
      <c r="D292" s="720" t="s">
        <v>713</v>
      </c>
      <c r="E292" s="762">
        <v>342.5</v>
      </c>
      <c r="F292" s="762">
        <v>342.5</v>
      </c>
      <c r="G292" s="762">
        <v>342.5</v>
      </c>
      <c r="H292" s="721" t="s">
        <v>627</v>
      </c>
      <c r="I292" s="722">
        <v>44</v>
      </c>
      <c r="J292" s="762">
        <v>342.5</v>
      </c>
      <c r="K292" s="762">
        <v>342.5</v>
      </c>
      <c r="L292" s="762">
        <v>342.5</v>
      </c>
      <c r="M292" s="721" t="s">
        <v>627</v>
      </c>
      <c r="N292" s="722">
        <v>43</v>
      </c>
      <c r="O292" s="762">
        <v>342.5</v>
      </c>
      <c r="P292" s="762">
        <v>342.5</v>
      </c>
      <c r="Q292" s="762">
        <v>342.5</v>
      </c>
      <c r="R292" s="724" t="s">
        <v>627</v>
      </c>
      <c r="S292" s="722">
        <v>41</v>
      </c>
      <c r="T292" s="762">
        <v>352.5</v>
      </c>
      <c r="U292" s="762">
        <v>352.5</v>
      </c>
      <c r="V292" s="762">
        <v>352.5</v>
      </c>
      <c r="W292" s="721" t="s">
        <v>627</v>
      </c>
      <c r="X292" s="722">
        <v>40</v>
      </c>
      <c r="Y292" s="762">
        <v>352.5</v>
      </c>
      <c r="Z292" s="762">
        <v>352.5</v>
      </c>
      <c r="AA292" s="762">
        <v>352.5</v>
      </c>
      <c r="AB292" s="721" t="s">
        <v>627</v>
      </c>
      <c r="AC292" s="722">
        <v>37</v>
      </c>
      <c r="AD292" s="721" t="str">
        <f>VLOOKUP(B:B,'Conditions and freight surcharg'!A:D,3,FALSE)</f>
        <v>Refer to Terms and Surcharges</v>
      </c>
      <c r="AE292" s="721" t="str">
        <f>VLOOKUP(C:C,'Conditions and freight surcharg'!B:E,3,FALSE)</f>
        <v xml:space="preserve">ENS, Low-Sulphur SC and GRI </v>
      </c>
    </row>
    <row r="293" spans="1:31" s="709" customFormat="1" ht="30" customHeight="1">
      <c r="A293" s="36"/>
      <c r="B293" s="484" t="s">
        <v>590</v>
      </c>
      <c r="C293" s="726" t="s">
        <v>100</v>
      </c>
      <c r="D293" s="720" t="s">
        <v>713</v>
      </c>
      <c r="E293" s="762">
        <v>239.5</v>
      </c>
      <c r="F293" s="762">
        <v>239.5</v>
      </c>
      <c r="G293" s="762">
        <v>239.5</v>
      </c>
      <c r="H293" s="721" t="s">
        <v>627</v>
      </c>
      <c r="I293" s="728">
        <v>43</v>
      </c>
      <c r="J293" s="762">
        <v>239.5</v>
      </c>
      <c r="K293" s="762">
        <v>239.5</v>
      </c>
      <c r="L293" s="762">
        <v>239.5</v>
      </c>
      <c r="M293" s="721" t="s">
        <v>627</v>
      </c>
      <c r="N293" s="728">
        <v>42</v>
      </c>
      <c r="O293" s="762">
        <v>239.5</v>
      </c>
      <c r="P293" s="762">
        <v>239.5</v>
      </c>
      <c r="Q293" s="762">
        <v>239.5</v>
      </c>
      <c r="R293" s="721" t="s">
        <v>627</v>
      </c>
      <c r="S293" s="728">
        <v>40</v>
      </c>
      <c r="T293" s="762">
        <v>249.5</v>
      </c>
      <c r="U293" s="762">
        <v>249.5</v>
      </c>
      <c r="V293" s="762">
        <v>249.5</v>
      </c>
      <c r="W293" s="721" t="s">
        <v>627</v>
      </c>
      <c r="X293" s="728">
        <v>39</v>
      </c>
      <c r="Y293" s="762">
        <v>249.5</v>
      </c>
      <c r="Z293" s="762">
        <v>249.5</v>
      </c>
      <c r="AA293" s="762">
        <v>249.5</v>
      </c>
      <c r="AB293" s="721" t="s">
        <v>627</v>
      </c>
      <c r="AC293" s="722">
        <v>36</v>
      </c>
      <c r="AD293" s="721" t="str">
        <f>VLOOKUP(B:B,'Conditions and freight surcharg'!A:D,3,FALSE)</f>
        <v>Refer to Terms and Surcharges</v>
      </c>
      <c r="AE293" s="721" t="str">
        <f>VLOOKUP(C:C,'Conditions and freight surcharg'!B:E,3,FALSE)</f>
        <v xml:space="preserve">ENS, Low-Sulphur SC and GRI </v>
      </c>
    </row>
    <row r="294" spans="1:31" s="709" customFormat="1" ht="30" customHeight="1">
      <c r="A294" s="36"/>
      <c r="B294" s="484" t="s">
        <v>591</v>
      </c>
      <c r="C294" s="720" t="s">
        <v>212</v>
      </c>
      <c r="D294" s="720" t="s">
        <v>713</v>
      </c>
      <c r="E294" s="762">
        <v>242.5</v>
      </c>
      <c r="F294" s="762">
        <v>242.5</v>
      </c>
      <c r="G294" s="762">
        <v>242.5</v>
      </c>
      <c r="H294" s="721" t="s">
        <v>628</v>
      </c>
      <c r="I294" s="722">
        <v>38</v>
      </c>
      <c r="J294" s="762">
        <v>242.5</v>
      </c>
      <c r="K294" s="762">
        <v>242.5</v>
      </c>
      <c r="L294" s="762">
        <v>242.5</v>
      </c>
      <c r="M294" s="721" t="s">
        <v>628</v>
      </c>
      <c r="N294" s="722">
        <v>37</v>
      </c>
      <c r="O294" s="762">
        <v>242.5</v>
      </c>
      <c r="P294" s="762">
        <v>242.5</v>
      </c>
      <c r="Q294" s="762">
        <v>242.5</v>
      </c>
      <c r="R294" s="724" t="s">
        <v>628</v>
      </c>
      <c r="S294" s="722">
        <v>35</v>
      </c>
      <c r="T294" s="762" t="s">
        <v>1088</v>
      </c>
      <c r="U294" s="762" t="s">
        <v>1088</v>
      </c>
      <c r="V294" s="762" t="s">
        <v>1088</v>
      </c>
      <c r="W294" s="721" t="s">
        <v>690</v>
      </c>
      <c r="X294" s="722" t="s">
        <v>690</v>
      </c>
      <c r="Y294" s="762" t="s">
        <v>1088</v>
      </c>
      <c r="Z294" s="762" t="s">
        <v>1088</v>
      </c>
      <c r="AA294" s="762" t="s">
        <v>1088</v>
      </c>
      <c r="AB294" s="721" t="s">
        <v>690</v>
      </c>
      <c r="AC294" s="722" t="s">
        <v>690</v>
      </c>
      <c r="AD294" s="721" t="s">
        <v>927</v>
      </c>
      <c r="AE294" s="721" t="str">
        <f>VLOOKUP(C:C,'Conditions and freight surcharg'!B:E,3,FALSE)</f>
        <v>Low-Sulphur SC and GRI</v>
      </c>
    </row>
    <row r="295" spans="1:31" s="709" customFormat="1" ht="30" customHeight="1">
      <c r="A295" s="36"/>
      <c r="B295" s="734" t="s">
        <v>2404</v>
      </c>
      <c r="C295" s="735" t="s">
        <v>150</v>
      </c>
      <c r="D295" s="720" t="s">
        <v>713</v>
      </c>
      <c r="E295" s="762">
        <v>652.5</v>
      </c>
      <c r="F295" s="762">
        <v>652.5</v>
      </c>
      <c r="G295" s="762">
        <v>652.5</v>
      </c>
      <c r="H295" s="721" t="s">
        <v>628</v>
      </c>
      <c r="I295" s="722">
        <v>78</v>
      </c>
      <c r="J295" s="762">
        <v>652.5</v>
      </c>
      <c r="K295" s="762">
        <v>652.5</v>
      </c>
      <c r="L295" s="762">
        <v>652.5</v>
      </c>
      <c r="M295" s="721" t="s">
        <v>628</v>
      </c>
      <c r="N295" s="722">
        <v>77</v>
      </c>
      <c r="O295" s="762">
        <v>652.5</v>
      </c>
      <c r="P295" s="762">
        <v>652.5</v>
      </c>
      <c r="Q295" s="762">
        <v>652.5</v>
      </c>
      <c r="R295" s="724" t="s">
        <v>628</v>
      </c>
      <c r="S295" s="722">
        <v>75</v>
      </c>
      <c r="T295" s="762">
        <v>796.5</v>
      </c>
      <c r="U295" s="762">
        <v>796.5</v>
      </c>
      <c r="V295" s="762">
        <v>796.5</v>
      </c>
      <c r="W295" s="721" t="s">
        <v>627</v>
      </c>
      <c r="X295" s="722">
        <v>75</v>
      </c>
      <c r="Y295" s="762">
        <v>806.5</v>
      </c>
      <c r="Z295" s="762">
        <v>806.5</v>
      </c>
      <c r="AA295" s="762">
        <v>806.5</v>
      </c>
      <c r="AB295" s="721" t="s">
        <v>627</v>
      </c>
      <c r="AC295" s="722">
        <v>72</v>
      </c>
      <c r="AD295" s="721" t="str">
        <f>VLOOKUP(B:B,'Conditions and freight surcharg'!A:D,3,FALSE)</f>
        <v>Refer to Terms and Surcharges</v>
      </c>
      <c r="AE295" s="721" t="str">
        <f>VLOOKUP(C:C,'Conditions and freight surcharg'!B:E,3,FALSE)</f>
        <v>Low-Sulphur SC and GRI</v>
      </c>
    </row>
    <row r="296" spans="1:31" s="709" customFormat="1" ht="30" customHeight="1">
      <c r="A296" s="36"/>
      <c r="B296" s="484" t="s">
        <v>198</v>
      </c>
      <c r="C296" s="720" t="s">
        <v>199</v>
      </c>
      <c r="D296" s="720" t="s">
        <v>713</v>
      </c>
      <c r="E296" s="762">
        <v>547.5</v>
      </c>
      <c r="F296" s="762">
        <v>547.5</v>
      </c>
      <c r="G296" s="762">
        <v>547.5</v>
      </c>
      <c r="H296" s="721" t="s">
        <v>628</v>
      </c>
      <c r="I296" s="722">
        <v>78</v>
      </c>
      <c r="J296" s="762">
        <v>547.5</v>
      </c>
      <c r="K296" s="762">
        <v>547.5</v>
      </c>
      <c r="L296" s="762">
        <v>547.5</v>
      </c>
      <c r="M296" s="721" t="s">
        <v>628</v>
      </c>
      <c r="N296" s="722">
        <v>77</v>
      </c>
      <c r="O296" s="762">
        <v>547.5</v>
      </c>
      <c r="P296" s="762">
        <v>547.5</v>
      </c>
      <c r="Q296" s="762">
        <v>547.5</v>
      </c>
      <c r="R296" s="721" t="s">
        <v>628</v>
      </c>
      <c r="S296" s="722">
        <v>75</v>
      </c>
      <c r="T296" s="762">
        <v>691.5</v>
      </c>
      <c r="U296" s="762">
        <v>691.5</v>
      </c>
      <c r="V296" s="762">
        <v>691.5</v>
      </c>
      <c r="W296" s="721" t="s">
        <v>627</v>
      </c>
      <c r="X296" s="722">
        <v>75</v>
      </c>
      <c r="Y296" s="762">
        <v>701.5</v>
      </c>
      <c r="Z296" s="762">
        <v>701.5</v>
      </c>
      <c r="AA296" s="762">
        <v>701.5</v>
      </c>
      <c r="AB296" s="721" t="s">
        <v>627</v>
      </c>
      <c r="AC296" s="722">
        <v>72</v>
      </c>
      <c r="AD296" s="721" t="str">
        <f>VLOOKUP(B:B,'Conditions and freight surcharg'!A:D,3,FALSE)</f>
        <v>Refer to Terms and Surcharges</v>
      </c>
      <c r="AE296" s="721" t="str">
        <f>VLOOKUP(C:C,'Conditions and freight surcharg'!B:E,3,FALSE)</f>
        <v>Low-Sulphur SC and GRI</v>
      </c>
    </row>
    <row r="297" spans="1:31" s="709" customFormat="1" ht="30" customHeight="1">
      <c r="A297" s="36"/>
      <c r="B297" s="484" t="s">
        <v>2555</v>
      </c>
      <c r="C297" s="720" t="s">
        <v>670</v>
      </c>
      <c r="D297" s="720" t="s">
        <v>713</v>
      </c>
      <c r="E297" s="762">
        <v>562.5</v>
      </c>
      <c r="F297" s="762">
        <v>562.5</v>
      </c>
      <c r="G297" s="762">
        <v>562.5</v>
      </c>
      <c r="H297" s="721" t="s">
        <v>628</v>
      </c>
      <c r="I297" s="722">
        <v>78</v>
      </c>
      <c r="J297" s="762">
        <v>562.5</v>
      </c>
      <c r="K297" s="762">
        <v>562.5</v>
      </c>
      <c r="L297" s="762">
        <v>562.5</v>
      </c>
      <c r="M297" s="721" t="s">
        <v>628</v>
      </c>
      <c r="N297" s="722">
        <v>77</v>
      </c>
      <c r="O297" s="762">
        <v>562.5</v>
      </c>
      <c r="P297" s="762">
        <v>562.5</v>
      </c>
      <c r="Q297" s="762">
        <v>562.5</v>
      </c>
      <c r="R297" s="725" t="s">
        <v>628</v>
      </c>
      <c r="S297" s="722">
        <v>75</v>
      </c>
      <c r="T297" s="762">
        <v>706.5</v>
      </c>
      <c r="U297" s="762">
        <v>706.5</v>
      </c>
      <c r="V297" s="762">
        <v>706.5</v>
      </c>
      <c r="W297" s="721" t="s">
        <v>627</v>
      </c>
      <c r="X297" s="722">
        <v>75</v>
      </c>
      <c r="Y297" s="762">
        <v>716.5</v>
      </c>
      <c r="Z297" s="762">
        <v>716.5</v>
      </c>
      <c r="AA297" s="762">
        <v>716.5</v>
      </c>
      <c r="AB297" s="723" t="s">
        <v>627</v>
      </c>
      <c r="AC297" s="722">
        <v>72</v>
      </c>
      <c r="AD297" s="721" t="str">
        <f>VLOOKUP(B:B,'Conditions and freight surcharg'!A:D,3,FALSE)</f>
        <v>Refer to Terms and Surcharges</v>
      </c>
      <c r="AE297" s="721" t="str">
        <f>VLOOKUP(C:C,'Conditions and freight surcharg'!B:E,3,FALSE)</f>
        <v>Low-Sulphur SC and GRI</v>
      </c>
    </row>
    <row r="298" spans="1:31" s="709" customFormat="1" ht="30" customHeight="1">
      <c r="A298" s="36"/>
      <c r="B298" s="486" t="s">
        <v>310</v>
      </c>
      <c r="C298" s="726" t="s">
        <v>311</v>
      </c>
      <c r="D298" s="720" t="s">
        <v>713</v>
      </c>
      <c r="E298" s="762">
        <v>582.5</v>
      </c>
      <c r="F298" s="762">
        <v>582.5</v>
      </c>
      <c r="G298" s="762">
        <v>582.5</v>
      </c>
      <c r="H298" s="721" t="s">
        <v>628</v>
      </c>
      <c r="I298" s="722">
        <v>82</v>
      </c>
      <c r="J298" s="762">
        <v>582.5</v>
      </c>
      <c r="K298" s="762">
        <v>582.5</v>
      </c>
      <c r="L298" s="762">
        <v>582.5</v>
      </c>
      <c r="M298" s="721" t="s">
        <v>628</v>
      </c>
      <c r="N298" s="722">
        <v>81</v>
      </c>
      <c r="O298" s="762">
        <v>582.5</v>
      </c>
      <c r="P298" s="762">
        <v>582.5</v>
      </c>
      <c r="Q298" s="762">
        <v>582.5</v>
      </c>
      <c r="R298" s="724" t="s">
        <v>628</v>
      </c>
      <c r="S298" s="722">
        <v>79</v>
      </c>
      <c r="T298" s="762">
        <v>726.5</v>
      </c>
      <c r="U298" s="762">
        <v>726.5</v>
      </c>
      <c r="V298" s="762">
        <v>726.5</v>
      </c>
      <c r="W298" s="721" t="s">
        <v>627</v>
      </c>
      <c r="X298" s="722">
        <v>70</v>
      </c>
      <c r="Y298" s="762">
        <v>736.5</v>
      </c>
      <c r="Z298" s="762">
        <v>736.5</v>
      </c>
      <c r="AA298" s="762">
        <v>736.5</v>
      </c>
      <c r="AB298" s="721" t="s">
        <v>627</v>
      </c>
      <c r="AC298" s="722">
        <v>67</v>
      </c>
      <c r="AD298" s="721" t="str">
        <f>VLOOKUP(B:B,'Conditions and freight surcharg'!A:D,3,FALSE)</f>
        <v>Refer to Terms and Surcharges</v>
      </c>
      <c r="AE298" s="721" t="str">
        <f>VLOOKUP(C:C,'Conditions and freight surcharg'!B:E,3,FALSE)</f>
        <v>Low-Sulphur SC and GRI</v>
      </c>
    </row>
    <row r="299" spans="1:31" s="709" customFormat="1" ht="30" customHeight="1">
      <c r="A299" s="36"/>
      <c r="B299" s="484" t="s">
        <v>402</v>
      </c>
      <c r="C299" s="720" t="s">
        <v>403</v>
      </c>
      <c r="D299" s="720" t="s">
        <v>713</v>
      </c>
      <c r="E299" s="762">
        <v>492.5</v>
      </c>
      <c r="F299" s="762">
        <v>492.5</v>
      </c>
      <c r="G299" s="762">
        <v>492.5</v>
      </c>
      <c r="H299" s="721" t="s">
        <v>628</v>
      </c>
      <c r="I299" s="722">
        <v>68</v>
      </c>
      <c r="J299" s="762">
        <v>492.5</v>
      </c>
      <c r="K299" s="762">
        <v>492.5</v>
      </c>
      <c r="L299" s="762">
        <v>492.5</v>
      </c>
      <c r="M299" s="721" t="s">
        <v>628</v>
      </c>
      <c r="N299" s="722">
        <v>67</v>
      </c>
      <c r="O299" s="762">
        <v>492.5</v>
      </c>
      <c r="P299" s="762">
        <v>492.5</v>
      </c>
      <c r="Q299" s="762">
        <v>492.5</v>
      </c>
      <c r="R299" s="724" t="s">
        <v>628</v>
      </c>
      <c r="S299" s="722">
        <v>65</v>
      </c>
      <c r="T299" s="762">
        <v>646.5</v>
      </c>
      <c r="U299" s="762">
        <v>646.5</v>
      </c>
      <c r="V299" s="762">
        <v>646.5</v>
      </c>
      <c r="W299" s="721" t="s">
        <v>627</v>
      </c>
      <c r="X299" s="722">
        <v>65</v>
      </c>
      <c r="Y299" s="762">
        <v>656.5</v>
      </c>
      <c r="Z299" s="762">
        <v>656.5</v>
      </c>
      <c r="AA299" s="762">
        <v>656.5</v>
      </c>
      <c r="AB299" s="721" t="s">
        <v>627</v>
      </c>
      <c r="AC299" s="722">
        <v>62</v>
      </c>
      <c r="AD299" s="721" t="s">
        <v>927</v>
      </c>
      <c r="AE299" s="721" t="str">
        <f>VLOOKUP(C:C,'Conditions and freight surcharg'!B:E,3,FALSE)</f>
        <v>Low-Sulphur SC and GRI</v>
      </c>
    </row>
    <row r="300" spans="1:31" s="709" customFormat="1" ht="30" customHeight="1">
      <c r="A300" s="36"/>
      <c r="B300" s="484" t="s">
        <v>592</v>
      </c>
      <c r="C300" s="720" t="s">
        <v>265</v>
      </c>
      <c r="D300" s="720" t="s">
        <v>713</v>
      </c>
      <c r="E300" s="762">
        <v>361.5</v>
      </c>
      <c r="F300" s="762">
        <v>361.5</v>
      </c>
      <c r="G300" s="762">
        <v>361.5</v>
      </c>
      <c r="H300" s="721" t="s">
        <v>627</v>
      </c>
      <c r="I300" s="722">
        <v>50</v>
      </c>
      <c r="J300" s="762">
        <v>361.5</v>
      </c>
      <c r="K300" s="762">
        <v>361.5</v>
      </c>
      <c r="L300" s="762">
        <v>361.5</v>
      </c>
      <c r="M300" s="721" t="s">
        <v>627</v>
      </c>
      <c r="N300" s="722">
        <v>49</v>
      </c>
      <c r="O300" s="762">
        <v>361.5</v>
      </c>
      <c r="P300" s="762">
        <v>361.5</v>
      </c>
      <c r="Q300" s="762">
        <v>361.5</v>
      </c>
      <c r="R300" s="724" t="s">
        <v>627</v>
      </c>
      <c r="S300" s="722">
        <v>47</v>
      </c>
      <c r="T300" s="762">
        <v>371.5</v>
      </c>
      <c r="U300" s="762">
        <v>371.5</v>
      </c>
      <c r="V300" s="762">
        <v>371.5</v>
      </c>
      <c r="W300" s="721" t="s">
        <v>627</v>
      </c>
      <c r="X300" s="722">
        <v>46</v>
      </c>
      <c r="Y300" s="762">
        <v>371.5</v>
      </c>
      <c r="Z300" s="762">
        <v>371.5</v>
      </c>
      <c r="AA300" s="762">
        <v>371.5</v>
      </c>
      <c r="AB300" s="721" t="s">
        <v>627</v>
      </c>
      <c r="AC300" s="722">
        <v>43</v>
      </c>
      <c r="AD300" s="721" t="str">
        <f>VLOOKUP(B:B,'Conditions and freight surcharg'!A:D,3,FALSE)</f>
        <v>Refer to Terms and Surcharges</v>
      </c>
      <c r="AE300" s="721" t="str">
        <f>VLOOKUP(C:C,'Conditions and freight surcharg'!B:E,3,FALSE)</f>
        <v xml:space="preserve">ENS, Low-Sulphur SC and GRI </v>
      </c>
    </row>
    <row r="301" spans="1:31" s="709" customFormat="1" ht="30" customHeight="1">
      <c r="A301" s="36"/>
      <c r="B301" s="484" t="s">
        <v>2556</v>
      </c>
      <c r="C301" s="720" t="s">
        <v>265</v>
      </c>
      <c r="D301" s="720" t="s">
        <v>713</v>
      </c>
      <c r="E301" s="762">
        <v>406.5</v>
      </c>
      <c r="F301" s="731">
        <v>406.5</v>
      </c>
      <c r="G301" s="762">
        <v>406.5</v>
      </c>
      <c r="H301" s="721" t="s">
        <v>627</v>
      </c>
      <c r="I301" s="722">
        <v>56</v>
      </c>
      <c r="J301" s="762">
        <v>406.5</v>
      </c>
      <c r="K301" s="762">
        <v>406.5</v>
      </c>
      <c r="L301" s="762">
        <v>406.5</v>
      </c>
      <c r="M301" s="721" t="s">
        <v>627</v>
      </c>
      <c r="N301" s="722">
        <v>55</v>
      </c>
      <c r="O301" s="762">
        <v>406.5</v>
      </c>
      <c r="P301" s="762">
        <v>406.5</v>
      </c>
      <c r="Q301" s="762">
        <v>406.5</v>
      </c>
      <c r="R301" s="724" t="s">
        <v>627</v>
      </c>
      <c r="S301" s="722">
        <v>53</v>
      </c>
      <c r="T301" s="762">
        <v>416.5</v>
      </c>
      <c r="U301" s="762">
        <v>416.5</v>
      </c>
      <c r="V301" s="762">
        <v>416.5</v>
      </c>
      <c r="W301" s="721" t="s">
        <v>627</v>
      </c>
      <c r="X301" s="722">
        <v>52</v>
      </c>
      <c r="Y301" s="762">
        <v>416.5</v>
      </c>
      <c r="Z301" s="762">
        <v>416.5</v>
      </c>
      <c r="AA301" s="762">
        <v>416.5</v>
      </c>
      <c r="AB301" s="721" t="s">
        <v>627</v>
      </c>
      <c r="AC301" s="722">
        <v>49</v>
      </c>
      <c r="AD301" s="721" t="str">
        <f>VLOOKUP(B:B,'Conditions and freight surcharg'!A:D,3,FALSE)</f>
        <v>Refer to Terms and Surcharges</v>
      </c>
      <c r="AE301" s="721" t="str">
        <f>VLOOKUP(C:C,'Conditions and freight surcharg'!B:E,3,FALSE)</f>
        <v xml:space="preserve">ENS, Low-Sulphur SC and GRI </v>
      </c>
    </row>
    <row r="302" spans="1:31" s="709" customFormat="1" ht="30" customHeight="1">
      <c r="A302" s="36"/>
      <c r="B302" s="734" t="s">
        <v>9</v>
      </c>
      <c r="C302" s="735" t="s">
        <v>265</v>
      </c>
      <c r="D302" s="720" t="s">
        <v>713</v>
      </c>
      <c r="E302" s="762">
        <v>406.5</v>
      </c>
      <c r="F302" s="762">
        <v>406.5</v>
      </c>
      <c r="G302" s="762">
        <v>406.5</v>
      </c>
      <c r="H302" s="721" t="s">
        <v>627</v>
      </c>
      <c r="I302" s="722">
        <v>56</v>
      </c>
      <c r="J302" s="762">
        <v>406.5</v>
      </c>
      <c r="K302" s="762">
        <v>406.5</v>
      </c>
      <c r="L302" s="762">
        <v>406.5</v>
      </c>
      <c r="M302" s="721" t="s">
        <v>627</v>
      </c>
      <c r="N302" s="722">
        <v>55</v>
      </c>
      <c r="O302" s="762">
        <v>406.5</v>
      </c>
      <c r="P302" s="762">
        <v>406.5</v>
      </c>
      <c r="Q302" s="762">
        <v>406.5</v>
      </c>
      <c r="R302" s="724" t="s">
        <v>627</v>
      </c>
      <c r="S302" s="722">
        <v>53</v>
      </c>
      <c r="T302" s="762">
        <v>416.5</v>
      </c>
      <c r="U302" s="762">
        <v>416.5</v>
      </c>
      <c r="V302" s="762">
        <v>416.5</v>
      </c>
      <c r="W302" s="721" t="s">
        <v>627</v>
      </c>
      <c r="X302" s="722">
        <v>52</v>
      </c>
      <c r="Y302" s="762">
        <v>416.5</v>
      </c>
      <c r="Z302" s="762">
        <v>416.5</v>
      </c>
      <c r="AA302" s="762">
        <v>416.5</v>
      </c>
      <c r="AB302" s="721" t="s">
        <v>627</v>
      </c>
      <c r="AC302" s="722">
        <v>49</v>
      </c>
      <c r="AD302" s="721" t="str">
        <f>VLOOKUP(B:B,'Conditions and freight surcharg'!A:D,3,FALSE)</f>
        <v>Refer to Terms and Surcharges</v>
      </c>
      <c r="AE302" s="721" t="str">
        <f>VLOOKUP(C:C,'Conditions and freight surcharg'!B:E,3,FALSE)</f>
        <v xml:space="preserve">ENS, Low-Sulphur SC and GRI </v>
      </c>
    </row>
    <row r="303" spans="1:31" s="709" customFormat="1" ht="30" customHeight="1">
      <c r="A303" s="36"/>
      <c r="B303" s="734" t="s">
        <v>593</v>
      </c>
      <c r="C303" s="735" t="s">
        <v>149</v>
      </c>
      <c r="D303" s="720" t="s">
        <v>713</v>
      </c>
      <c r="E303" s="762">
        <v>356.5</v>
      </c>
      <c r="F303" s="762">
        <v>356.5</v>
      </c>
      <c r="G303" s="762">
        <v>356.5</v>
      </c>
      <c r="H303" s="721" t="s">
        <v>627</v>
      </c>
      <c r="I303" s="722" t="s">
        <v>690</v>
      </c>
      <c r="J303" s="762">
        <v>356.5</v>
      </c>
      <c r="K303" s="762">
        <v>356.5</v>
      </c>
      <c r="L303" s="762">
        <v>356.5</v>
      </c>
      <c r="M303" s="721" t="s">
        <v>627</v>
      </c>
      <c r="N303" s="722" t="s">
        <v>690</v>
      </c>
      <c r="O303" s="762">
        <v>356.5</v>
      </c>
      <c r="P303" s="762">
        <v>356.5</v>
      </c>
      <c r="Q303" s="762">
        <v>356.5</v>
      </c>
      <c r="R303" s="724" t="s">
        <v>627</v>
      </c>
      <c r="S303" s="722" t="s">
        <v>690</v>
      </c>
      <c r="T303" s="762">
        <v>366.5</v>
      </c>
      <c r="U303" s="762">
        <v>366.5</v>
      </c>
      <c r="V303" s="762">
        <v>366.5</v>
      </c>
      <c r="W303" s="721" t="s">
        <v>627</v>
      </c>
      <c r="X303" s="722" t="s">
        <v>690</v>
      </c>
      <c r="Y303" s="762">
        <v>366.5</v>
      </c>
      <c r="Z303" s="762">
        <v>366.5</v>
      </c>
      <c r="AA303" s="762">
        <v>366.5</v>
      </c>
      <c r="AB303" s="721" t="s">
        <v>627</v>
      </c>
      <c r="AC303" s="722" t="s">
        <v>690</v>
      </c>
      <c r="AD303" s="721" t="str">
        <f>VLOOKUP(B:B,'Conditions and freight surcharg'!A:D,3,FALSE)</f>
        <v>Refer to Terms and Surcharges</v>
      </c>
      <c r="AE303" s="721" t="str">
        <f>VLOOKUP(C:C,'Conditions and freight surcharg'!B:E,3,FALSE)</f>
        <v xml:space="preserve">ENS, Low-Sulphur SC and GRI </v>
      </c>
    </row>
    <row r="304" spans="1:31" s="709" customFormat="1" ht="30" customHeight="1">
      <c r="A304" s="36"/>
      <c r="B304" s="484" t="s">
        <v>532</v>
      </c>
      <c r="C304" s="720" t="s">
        <v>149</v>
      </c>
      <c r="D304" s="720" t="s">
        <v>713</v>
      </c>
      <c r="E304" s="762">
        <v>371.5</v>
      </c>
      <c r="F304" s="762">
        <v>371.5</v>
      </c>
      <c r="G304" s="762">
        <v>371.5</v>
      </c>
      <c r="H304" s="721" t="s">
        <v>627</v>
      </c>
      <c r="I304" s="722" t="s">
        <v>690</v>
      </c>
      <c r="J304" s="762">
        <v>371.5</v>
      </c>
      <c r="K304" s="762">
        <v>371.5</v>
      </c>
      <c r="L304" s="762">
        <v>371.5</v>
      </c>
      <c r="M304" s="721" t="s">
        <v>627</v>
      </c>
      <c r="N304" s="722" t="s">
        <v>690</v>
      </c>
      <c r="O304" s="762">
        <v>371.5</v>
      </c>
      <c r="P304" s="762">
        <v>371.5</v>
      </c>
      <c r="Q304" s="762">
        <v>371.5</v>
      </c>
      <c r="R304" s="724" t="s">
        <v>627</v>
      </c>
      <c r="S304" s="722" t="s">
        <v>690</v>
      </c>
      <c r="T304" s="762">
        <v>381.5</v>
      </c>
      <c r="U304" s="762">
        <v>381.5</v>
      </c>
      <c r="V304" s="762">
        <v>381.5</v>
      </c>
      <c r="W304" s="721" t="s">
        <v>627</v>
      </c>
      <c r="X304" s="722" t="s">
        <v>690</v>
      </c>
      <c r="Y304" s="762">
        <v>381.5</v>
      </c>
      <c r="Z304" s="762">
        <v>381.5</v>
      </c>
      <c r="AA304" s="762">
        <v>381.5</v>
      </c>
      <c r="AB304" s="721" t="s">
        <v>627</v>
      </c>
      <c r="AC304" s="722" t="s">
        <v>690</v>
      </c>
      <c r="AD304" s="721" t="s">
        <v>927</v>
      </c>
      <c r="AE304" s="721" t="str">
        <f>VLOOKUP(C:C,'Conditions and freight surcharg'!B:E,3,FALSE)</f>
        <v xml:space="preserve">ENS, Low-Sulphur SC and GRI </v>
      </c>
    </row>
    <row r="305" spans="1:31" s="709" customFormat="1" ht="30" customHeight="1">
      <c r="A305" s="36"/>
      <c r="B305" s="484" t="s">
        <v>594</v>
      </c>
      <c r="C305" s="720" t="s">
        <v>149</v>
      </c>
      <c r="D305" s="720" t="s">
        <v>713</v>
      </c>
      <c r="E305" s="762">
        <v>351.5</v>
      </c>
      <c r="F305" s="762">
        <v>351.5</v>
      </c>
      <c r="G305" s="762">
        <v>351.5</v>
      </c>
      <c r="H305" s="721" t="s">
        <v>627</v>
      </c>
      <c r="I305" s="722" t="s">
        <v>690</v>
      </c>
      <c r="J305" s="762">
        <v>351.5</v>
      </c>
      <c r="K305" s="762">
        <v>351.5</v>
      </c>
      <c r="L305" s="762">
        <v>351.5</v>
      </c>
      <c r="M305" s="721" t="s">
        <v>627</v>
      </c>
      <c r="N305" s="722" t="s">
        <v>690</v>
      </c>
      <c r="O305" s="762">
        <v>351.5</v>
      </c>
      <c r="P305" s="762">
        <v>351.5</v>
      </c>
      <c r="Q305" s="762">
        <v>351.5</v>
      </c>
      <c r="R305" s="724" t="s">
        <v>627</v>
      </c>
      <c r="S305" s="722" t="s">
        <v>690</v>
      </c>
      <c r="T305" s="762">
        <v>361.5</v>
      </c>
      <c r="U305" s="762">
        <v>361.5</v>
      </c>
      <c r="V305" s="762">
        <v>361.5</v>
      </c>
      <c r="W305" s="721" t="s">
        <v>627</v>
      </c>
      <c r="X305" s="722" t="s">
        <v>690</v>
      </c>
      <c r="Y305" s="762">
        <v>361.5</v>
      </c>
      <c r="Z305" s="762">
        <v>361.5</v>
      </c>
      <c r="AA305" s="762">
        <v>361.5</v>
      </c>
      <c r="AB305" s="721" t="s">
        <v>627</v>
      </c>
      <c r="AC305" s="722" t="s">
        <v>690</v>
      </c>
      <c r="AD305" s="721" t="str">
        <f>VLOOKUP(B:B,'Conditions and freight surcharg'!A:D,3,FALSE)</f>
        <v>Refer to Terms and Surcharges</v>
      </c>
      <c r="AE305" s="721" t="str">
        <f>VLOOKUP(C:C,'Conditions and freight surcharg'!B:E,3,FALSE)</f>
        <v xml:space="preserve">ENS, Low-Sulphur SC and GRI </v>
      </c>
    </row>
    <row r="306" spans="1:31" s="709" customFormat="1" ht="30" customHeight="1">
      <c r="A306" s="36"/>
      <c r="B306" s="734" t="s">
        <v>595</v>
      </c>
      <c r="C306" s="735" t="s">
        <v>596</v>
      </c>
      <c r="D306" s="720" t="s">
        <v>605</v>
      </c>
      <c r="E306" s="762">
        <v>275</v>
      </c>
      <c r="F306" s="762">
        <v>275</v>
      </c>
      <c r="G306" s="762">
        <v>275</v>
      </c>
      <c r="H306" s="721" t="s">
        <v>667</v>
      </c>
      <c r="I306" s="722" t="s">
        <v>690</v>
      </c>
      <c r="J306" s="762">
        <v>275</v>
      </c>
      <c r="K306" s="762">
        <v>275</v>
      </c>
      <c r="L306" s="762">
        <v>275</v>
      </c>
      <c r="M306" s="721" t="s">
        <v>667</v>
      </c>
      <c r="N306" s="722" t="s">
        <v>690</v>
      </c>
      <c r="O306" s="762">
        <v>275</v>
      </c>
      <c r="P306" s="762">
        <v>275</v>
      </c>
      <c r="Q306" s="762">
        <v>275</v>
      </c>
      <c r="R306" s="724" t="s">
        <v>667</v>
      </c>
      <c r="S306" s="722" t="s">
        <v>690</v>
      </c>
      <c r="T306" s="762" t="s">
        <v>690</v>
      </c>
      <c r="U306" s="762" t="s">
        <v>690</v>
      </c>
      <c r="V306" s="762" t="s">
        <v>690</v>
      </c>
      <c r="W306" s="721" t="s">
        <v>690</v>
      </c>
      <c r="X306" s="722" t="s">
        <v>690</v>
      </c>
      <c r="Y306" s="762" t="s">
        <v>690</v>
      </c>
      <c r="Z306" s="762" t="s">
        <v>690</v>
      </c>
      <c r="AA306" s="762" t="s">
        <v>690</v>
      </c>
      <c r="AB306" s="721" t="s">
        <v>690</v>
      </c>
      <c r="AC306" s="722" t="s">
        <v>690</v>
      </c>
      <c r="AD306" s="721" t="str">
        <f>VLOOKUP(B:B,'Conditions and freight surcharg'!A:D,3,FALSE)</f>
        <v>Refer to Terms and Surcharges</v>
      </c>
      <c r="AE306" s="721" t="str">
        <f>VLOOKUP(C:C,'Conditions and freight surcharg'!B:E,3,FALSE)</f>
        <v>Low-Sulphur SC and GRI</v>
      </c>
    </row>
    <row r="307" spans="1:31" s="709" customFormat="1" ht="30" customHeight="1">
      <c r="A307" s="36"/>
      <c r="B307" s="484" t="s">
        <v>597</v>
      </c>
      <c r="C307" s="720" t="s">
        <v>303</v>
      </c>
      <c r="D307" s="720" t="s">
        <v>713</v>
      </c>
      <c r="E307" s="762">
        <v>105.5</v>
      </c>
      <c r="F307" s="762">
        <v>105.5</v>
      </c>
      <c r="G307" s="762">
        <v>105.5</v>
      </c>
      <c r="H307" s="721" t="s">
        <v>627</v>
      </c>
      <c r="I307" s="722">
        <v>27</v>
      </c>
      <c r="J307" s="762">
        <v>105.5</v>
      </c>
      <c r="K307" s="762">
        <v>105.5</v>
      </c>
      <c r="L307" s="762">
        <v>105.5</v>
      </c>
      <c r="M307" s="721" t="s">
        <v>627</v>
      </c>
      <c r="N307" s="722">
        <v>26</v>
      </c>
      <c r="O307" s="762">
        <v>105.5</v>
      </c>
      <c r="P307" s="762">
        <v>105.5</v>
      </c>
      <c r="Q307" s="762">
        <v>105.5</v>
      </c>
      <c r="R307" s="724" t="s">
        <v>627</v>
      </c>
      <c r="S307" s="722">
        <v>24</v>
      </c>
      <c r="T307" s="762">
        <v>115.5</v>
      </c>
      <c r="U307" s="762">
        <v>115.5</v>
      </c>
      <c r="V307" s="762">
        <v>115.5</v>
      </c>
      <c r="W307" s="721" t="s">
        <v>627</v>
      </c>
      <c r="X307" s="722">
        <v>23</v>
      </c>
      <c r="Y307" s="762">
        <v>115.5</v>
      </c>
      <c r="Z307" s="762">
        <v>115.5</v>
      </c>
      <c r="AA307" s="762">
        <v>115.5</v>
      </c>
      <c r="AB307" s="721" t="s">
        <v>627</v>
      </c>
      <c r="AC307" s="722">
        <v>20</v>
      </c>
      <c r="AD307" s="721" t="str">
        <f>VLOOKUP(B:B,'Conditions and freight surcharg'!A:D,3,FALSE)</f>
        <v>Refer to Terms and Surcharges</v>
      </c>
      <c r="AE307" s="721" t="str">
        <f>VLOOKUP(C:C,'Conditions and freight surcharg'!B:E,3,FALSE)</f>
        <v>Low-Sulphur SC and GRI</v>
      </c>
    </row>
    <row r="308" spans="1:31" s="709" customFormat="1" ht="30" customHeight="1">
      <c r="A308" s="36"/>
      <c r="B308" s="484" t="s">
        <v>68</v>
      </c>
      <c r="C308" s="720" t="s">
        <v>303</v>
      </c>
      <c r="D308" s="720" t="s">
        <v>713</v>
      </c>
      <c r="E308" s="762">
        <v>105.5</v>
      </c>
      <c r="F308" s="762">
        <v>105.5</v>
      </c>
      <c r="G308" s="762">
        <v>105.5</v>
      </c>
      <c r="H308" s="721" t="s">
        <v>627</v>
      </c>
      <c r="I308" s="722">
        <v>28</v>
      </c>
      <c r="J308" s="762">
        <v>105.5</v>
      </c>
      <c r="K308" s="762">
        <v>105.5</v>
      </c>
      <c r="L308" s="762">
        <v>105.5</v>
      </c>
      <c r="M308" s="721" t="s">
        <v>627</v>
      </c>
      <c r="N308" s="722">
        <v>27</v>
      </c>
      <c r="O308" s="762">
        <v>105.5</v>
      </c>
      <c r="P308" s="762">
        <v>105.5</v>
      </c>
      <c r="Q308" s="762">
        <v>105.5</v>
      </c>
      <c r="R308" s="724" t="s">
        <v>627</v>
      </c>
      <c r="S308" s="722">
        <v>25</v>
      </c>
      <c r="T308" s="762">
        <v>115.5</v>
      </c>
      <c r="U308" s="762">
        <v>115.5</v>
      </c>
      <c r="V308" s="762">
        <v>115.5</v>
      </c>
      <c r="W308" s="721" t="s">
        <v>627</v>
      </c>
      <c r="X308" s="722">
        <v>24</v>
      </c>
      <c r="Y308" s="762">
        <v>115.5</v>
      </c>
      <c r="Z308" s="762">
        <v>115.5</v>
      </c>
      <c r="AA308" s="762">
        <v>115.5</v>
      </c>
      <c r="AB308" s="721" t="s">
        <v>627</v>
      </c>
      <c r="AC308" s="722">
        <v>21</v>
      </c>
      <c r="AD308" s="721" t="str">
        <f>VLOOKUP(B:B,'Conditions and freight surcharg'!A:D,3,FALSE)</f>
        <v>Refer to Terms and Surcharges</v>
      </c>
      <c r="AE308" s="721" t="str">
        <f>VLOOKUP(C:C,'Conditions and freight surcharg'!B:E,3,FALSE)</f>
        <v>Low-Sulphur SC and GRI</v>
      </c>
    </row>
    <row r="309" spans="1:31" s="709" customFormat="1" ht="30" customHeight="1">
      <c r="A309" s="36"/>
      <c r="B309" s="486" t="s">
        <v>598</v>
      </c>
      <c r="C309" s="726" t="s">
        <v>303</v>
      </c>
      <c r="D309" s="720" t="s">
        <v>713</v>
      </c>
      <c r="E309" s="762">
        <v>105.5</v>
      </c>
      <c r="F309" s="762">
        <v>105.5</v>
      </c>
      <c r="G309" s="762">
        <v>105.5</v>
      </c>
      <c r="H309" s="721" t="s">
        <v>627</v>
      </c>
      <c r="I309" s="722">
        <v>29</v>
      </c>
      <c r="J309" s="762">
        <v>105.5</v>
      </c>
      <c r="K309" s="762">
        <v>105.5</v>
      </c>
      <c r="L309" s="762">
        <v>105.5</v>
      </c>
      <c r="M309" s="721" t="s">
        <v>627</v>
      </c>
      <c r="N309" s="722">
        <v>28</v>
      </c>
      <c r="O309" s="762">
        <v>105.5</v>
      </c>
      <c r="P309" s="762">
        <v>105.5</v>
      </c>
      <c r="Q309" s="762">
        <v>105.5</v>
      </c>
      <c r="R309" s="724" t="s">
        <v>627</v>
      </c>
      <c r="S309" s="722">
        <v>26</v>
      </c>
      <c r="T309" s="762">
        <v>115.5</v>
      </c>
      <c r="U309" s="762">
        <v>115.5</v>
      </c>
      <c r="V309" s="762">
        <v>115.5</v>
      </c>
      <c r="W309" s="721" t="s">
        <v>627</v>
      </c>
      <c r="X309" s="722">
        <v>25</v>
      </c>
      <c r="Y309" s="762">
        <v>115.5</v>
      </c>
      <c r="Z309" s="762">
        <v>115.5</v>
      </c>
      <c r="AA309" s="762">
        <v>115.5</v>
      </c>
      <c r="AB309" s="721" t="s">
        <v>627</v>
      </c>
      <c r="AC309" s="722">
        <v>22</v>
      </c>
      <c r="AD309" s="721" t="s">
        <v>927</v>
      </c>
      <c r="AE309" s="721" t="str">
        <f>VLOOKUP(C:C,'Conditions and freight surcharg'!B:E,3,FALSE)</f>
        <v>Low-Sulphur SC and GRI</v>
      </c>
    </row>
    <row r="310" spans="1:31" s="709" customFormat="1" ht="30" customHeight="1">
      <c r="A310" s="36"/>
      <c r="B310" s="484" t="s">
        <v>225</v>
      </c>
      <c r="C310" s="720" t="s">
        <v>226</v>
      </c>
      <c r="D310" s="720" t="s">
        <v>713</v>
      </c>
      <c r="E310" s="762">
        <v>312.5</v>
      </c>
      <c r="F310" s="762">
        <v>312.5</v>
      </c>
      <c r="G310" s="762">
        <v>312.5</v>
      </c>
      <c r="H310" s="721" t="s">
        <v>627</v>
      </c>
      <c r="I310" s="722" t="s">
        <v>690</v>
      </c>
      <c r="J310" s="762">
        <v>312.5</v>
      </c>
      <c r="K310" s="762">
        <v>312.5</v>
      </c>
      <c r="L310" s="762">
        <v>312.5</v>
      </c>
      <c r="M310" s="721" t="s">
        <v>627</v>
      </c>
      <c r="N310" s="722" t="s">
        <v>690</v>
      </c>
      <c r="O310" s="762">
        <v>312.5</v>
      </c>
      <c r="P310" s="762">
        <v>312.5</v>
      </c>
      <c r="Q310" s="762">
        <v>312.5</v>
      </c>
      <c r="R310" s="724" t="s">
        <v>627</v>
      </c>
      <c r="S310" s="722" t="s">
        <v>690</v>
      </c>
      <c r="T310" s="762">
        <v>322.5</v>
      </c>
      <c r="U310" s="762">
        <v>322.5</v>
      </c>
      <c r="V310" s="762">
        <v>322.5</v>
      </c>
      <c r="W310" s="721" t="s">
        <v>627</v>
      </c>
      <c r="X310" s="722" t="s">
        <v>690</v>
      </c>
      <c r="Y310" s="762">
        <v>322.5</v>
      </c>
      <c r="Z310" s="762">
        <v>322.5</v>
      </c>
      <c r="AA310" s="762">
        <v>322.5</v>
      </c>
      <c r="AB310" s="721" t="s">
        <v>627</v>
      </c>
      <c r="AC310" s="722" t="s">
        <v>690</v>
      </c>
      <c r="AD310" s="721" t="str">
        <f>VLOOKUP(B:B,'Conditions and freight surcharg'!A:D,3,FALSE)</f>
        <v>Refer to Terms and Surcharges</v>
      </c>
      <c r="AE310" s="721" t="str">
        <f>VLOOKUP(C:C,'Conditions and freight surcharg'!B:E,3,FALSE)</f>
        <v>Low-Sulphur SC and GRI</v>
      </c>
    </row>
    <row r="311" spans="1:31" s="709" customFormat="1" ht="30" customHeight="1">
      <c r="A311" s="36"/>
      <c r="B311" s="484" t="s">
        <v>66</v>
      </c>
      <c r="C311" s="720" t="s">
        <v>141</v>
      </c>
      <c r="D311" s="720" t="s">
        <v>713</v>
      </c>
      <c r="E311" s="762">
        <v>96.5</v>
      </c>
      <c r="F311" s="762">
        <v>96.5</v>
      </c>
      <c r="G311" s="762">
        <v>96.5</v>
      </c>
      <c r="H311" s="721" t="s">
        <v>627</v>
      </c>
      <c r="I311" s="722">
        <v>24</v>
      </c>
      <c r="J311" s="762">
        <v>96.5</v>
      </c>
      <c r="K311" s="762">
        <v>96.5</v>
      </c>
      <c r="L311" s="762">
        <v>96.5</v>
      </c>
      <c r="M311" s="721" t="s">
        <v>627</v>
      </c>
      <c r="N311" s="722">
        <v>23</v>
      </c>
      <c r="O311" s="762">
        <v>96.5</v>
      </c>
      <c r="P311" s="762">
        <v>96.5</v>
      </c>
      <c r="Q311" s="762">
        <v>96.5</v>
      </c>
      <c r="R311" s="724" t="s">
        <v>627</v>
      </c>
      <c r="S311" s="722">
        <v>21</v>
      </c>
      <c r="T311" s="762">
        <v>106.5</v>
      </c>
      <c r="U311" s="762">
        <v>106.5</v>
      </c>
      <c r="V311" s="762">
        <v>106.5</v>
      </c>
      <c r="W311" s="721" t="s">
        <v>627</v>
      </c>
      <c r="X311" s="722">
        <v>20</v>
      </c>
      <c r="Y311" s="762">
        <v>106.5</v>
      </c>
      <c r="Z311" s="762">
        <v>106.5</v>
      </c>
      <c r="AA311" s="762">
        <v>106.5</v>
      </c>
      <c r="AB311" s="721" t="s">
        <v>627</v>
      </c>
      <c r="AC311" s="722">
        <v>17</v>
      </c>
      <c r="AD311" s="721" t="str">
        <f>VLOOKUP(B:B,'Conditions and freight surcharg'!A:D,3,FALSE)</f>
        <v>Refer to Terms and Surcharges</v>
      </c>
      <c r="AE311" s="721" t="str">
        <f>VLOOKUP(C:C,'Conditions and freight surcharg'!B:E,3,FALSE)</f>
        <v>Low-Sulphur SC and GRI</v>
      </c>
    </row>
    <row r="312" spans="1:31" s="709" customFormat="1" ht="30" customHeight="1">
      <c r="A312" s="36"/>
      <c r="B312" s="484" t="s">
        <v>1</v>
      </c>
      <c r="C312" s="726" t="s">
        <v>141</v>
      </c>
      <c r="D312" s="720" t="s">
        <v>713</v>
      </c>
      <c r="E312" s="762">
        <v>97.5</v>
      </c>
      <c r="F312" s="762">
        <v>97.5</v>
      </c>
      <c r="G312" s="762">
        <v>97.5</v>
      </c>
      <c r="H312" s="721" t="s">
        <v>627</v>
      </c>
      <c r="I312" s="722">
        <v>25</v>
      </c>
      <c r="J312" s="762">
        <v>97.5</v>
      </c>
      <c r="K312" s="762">
        <v>97.5</v>
      </c>
      <c r="L312" s="762">
        <v>97.5</v>
      </c>
      <c r="M312" s="721" t="s">
        <v>627</v>
      </c>
      <c r="N312" s="722">
        <v>24</v>
      </c>
      <c r="O312" s="762">
        <v>97.5</v>
      </c>
      <c r="P312" s="762">
        <v>97.5</v>
      </c>
      <c r="Q312" s="762">
        <v>97.5</v>
      </c>
      <c r="R312" s="724" t="s">
        <v>627</v>
      </c>
      <c r="S312" s="722">
        <v>22</v>
      </c>
      <c r="T312" s="762">
        <v>107.5</v>
      </c>
      <c r="U312" s="762">
        <v>107.5</v>
      </c>
      <c r="V312" s="762">
        <v>107.5</v>
      </c>
      <c r="W312" s="721" t="s">
        <v>627</v>
      </c>
      <c r="X312" s="722">
        <v>21</v>
      </c>
      <c r="Y312" s="762">
        <v>107.5</v>
      </c>
      <c r="Z312" s="762">
        <v>107.5</v>
      </c>
      <c r="AA312" s="762">
        <v>107.5</v>
      </c>
      <c r="AB312" s="721" t="s">
        <v>627</v>
      </c>
      <c r="AC312" s="722">
        <v>18</v>
      </c>
      <c r="AD312" s="721" t="s">
        <v>927</v>
      </c>
      <c r="AE312" s="721" t="str">
        <f>VLOOKUP(C:C,'Conditions and freight surcharg'!B:E,3,FALSE)</f>
        <v>Low-Sulphur SC and GRI</v>
      </c>
    </row>
    <row r="313" spans="1:31" s="709" customFormat="1" ht="30" customHeight="1">
      <c r="A313" s="36"/>
      <c r="B313" s="484" t="s">
        <v>671</v>
      </c>
      <c r="C313" s="720" t="s">
        <v>141</v>
      </c>
      <c r="D313" s="720" t="s">
        <v>713</v>
      </c>
      <c r="E313" s="762">
        <v>98.5</v>
      </c>
      <c r="F313" s="762">
        <v>98.5</v>
      </c>
      <c r="G313" s="762">
        <v>98.5</v>
      </c>
      <c r="H313" s="721" t="s">
        <v>627</v>
      </c>
      <c r="I313" s="722">
        <v>25</v>
      </c>
      <c r="J313" s="762">
        <v>98.5</v>
      </c>
      <c r="K313" s="762">
        <v>98.5</v>
      </c>
      <c r="L313" s="762">
        <v>98.5</v>
      </c>
      <c r="M313" s="721" t="s">
        <v>627</v>
      </c>
      <c r="N313" s="722">
        <v>24</v>
      </c>
      <c r="O313" s="762">
        <v>98.5</v>
      </c>
      <c r="P313" s="762">
        <v>98.5</v>
      </c>
      <c r="Q313" s="762">
        <v>98.5</v>
      </c>
      <c r="R313" s="725" t="s">
        <v>627</v>
      </c>
      <c r="S313" s="722">
        <v>22</v>
      </c>
      <c r="T313" s="762">
        <v>108.5</v>
      </c>
      <c r="U313" s="762">
        <v>108.5</v>
      </c>
      <c r="V313" s="762">
        <v>108.5</v>
      </c>
      <c r="W313" s="721" t="s">
        <v>627</v>
      </c>
      <c r="X313" s="722">
        <v>21</v>
      </c>
      <c r="Y313" s="762">
        <v>108.5</v>
      </c>
      <c r="Z313" s="762">
        <v>108.5</v>
      </c>
      <c r="AA313" s="762">
        <v>108.5</v>
      </c>
      <c r="AB313" s="721" t="s">
        <v>627</v>
      </c>
      <c r="AC313" s="722">
        <v>18</v>
      </c>
      <c r="AD313" s="721" t="str">
        <f>VLOOKUP(B:B,'Conditions and freight surcharg'!A:D,3,FALSE)</f>
        <v>Refer to Terms and Surcharges</v>
      </c>
      <c r="AE313" s="721" t="str">
        <f>VLOOKUP(C:C,'Conditions and freight surcharg'!B:E,3,FALSE)</f>
        <v>Low-Sulphur SC and GRI</v>
      </c>
    </row>
    <row r="314" spans="1:31" s="709" customFormat="1" ht="30" customHeight="1">
      <c r="A314" s="36"/>
      <c r="B314" s="484" t="s">
        <v>1095</v>
      </c>
      <c r="C314" s="720" t="s">
        <v>1095</v>
      </c>
      <c r="D314" s="720" t="s">
        <v>605</v>
      </c>
      <c r="E314" s="762">
        <v>360</v>
      </c>
      <c r="F314" s="762">
        <v>360</v>
      </c>
      <c r="G314" s="762">
        <v>360</v>
      </c>
      <c r="H314" s="721" t="s">
        <v>667</v>
      </c>
      <c r="I314" s="722" t="s">
        <v>690</v>
      </c>
      <c r="J314" s="762">
        <v>360</v>
      </c>
      <c r="K314" s="762">
        <v>360</v>
      </c>
      <c r="L314" s="762">
        <v>360</v>
      </c>
      <c r="M314" s="721" t="s">
        <v>667</v>
      </c>
      <c r="N314" s="722" t="s">
        <v>690</v>
      </c>
      <c r="O314" s="762">
        <v>360</v>
      </c>
      <c r="P314" s="762">
        <v>360</v>
      </c>
      <c r="Q314" s="762">
        <v>360</v>
      </c>
      <c r="R314" s="724" t="s">
        <v>667</v>
      </c>
      <c r="S314" s="722" t="s">
        <v>690</v>
      </c>
      <c r="T314" s="762" t="s">
        <v>690</v>
      </c>
      <c r="U314" s="762" t="s">
        <v>690</v>
      </c>
      <c r="V314" s="762" t="s">
        <v>690</v>
      </c>
      <c r="W314" s="721" t="s">
        <v>690</v>
      </c>
      <c r="X314" s="722" t="s">
        <v>690</v>
      </c>
      <c r="Y314" s="762" t="s">
        <v>690</v>
      </c>
      <c r="Z314" s="762" t="s">
        <v>690</v>
      </c>
      <c r="AA314" s="762" t="s">
        <v>690</v>
      </c>
      <c r="AB314" s="721" t="s">
        <v>690</v>
      </c>
      <c r="AC314" s="722" t="s">
        <v>690</v>
      </c>
      <c r="AD314" s="721" t="str">
        <f>VLOOKUP(B:B,'Conditions and freight surcharg'!A:D,3,FALSE)</f>
        <v>Refer to Terms and Surcharges</v>
      </c>
      <c r="AE314" s="721" t="str">
        <f>VLOOKUP(C:C,'Conditions and freight surcharg'!B:E,3,FALSE)</f>
        <v>Low-Sulphur SC and GRI</v>
      </c>
    </row>
    <row r="315" spans="1:31" s="709" customFormat="1" ht="30" customHeight="1">
      <c r="A315" s="36"/>
      <c r="B315" s="484" t="s">
        <v>851</v>
      </c>
      <c r="C315" s="720" t="s">
        <v>850</v>
      </c>
      <c r="D315" s="720" t="s">
        <v>605</v>
      </c>
      <c r="E315" s="762">
        <v>255</v>
      </c>
      <c r="F315" s="762">
        <v>255</v>
      </c>
      <c r="G315" s="762">
        <v>255</v>
      </c>
      <c r="H315" s="721" t="s">
        <v>667</v>
      </c>
      <c r="I315" s="722" t="s">
        <v>690</v>
      </c>
      <c r="J315" s="762">
        <v>255</v>
      </c>
      <c r="K315" s="762">
        <v>255</v>
      </c>
      <c r="L315" s="762">
        <v>255</v>
      </c>
      <c r="M315" s="721" t="s">
        <v>667</v>
      </c>
      <c r="N315" s="722" t="s">
        <v>690</v>
      </c>
      <c r="O315" s="762">
        <v>255</v>
      </c>
      <c r="P315" s="762">
        <v>255</v>
      </c>
      <c r="Q315" s="762">
        <v>255</v>
      </c>
      <c r="R315" s="724" t="s">
        <v>667</v>
      </c>
      <c r="S315" s="722" t="s">
        <v>690</v>
      </c>
      <c r="T315" s="762" t="s">
        <v>690</v>
      </c>
      <c r="U315" s="762" t="s">
        <v>690</v>
      </c>
      <c r="V315" s="762" t="s">
        <v>690</v>
      </c>
      <c r="W315" s="721" t="s">
        <v>690</v>
      </c>
      <c r="X315" s="722" t="s">
        <v>690</v>
      </c>
      <c r="Y315" s="762" t="s">
        <v>690</v>
      </c>
      <c r="Z315" s="762" t="s">
        <v>690</v>
      </c>
      <c r="AA315" s="762" t="s">
        <v>690</v>
      </c>
      <c r="AB315" s="721" t="s">
        <v>690</v>
      </c>
      <c r="AC315" s="722" t="s">
        <v>690</v>
      </c>
      <c r="AD315" s="721" t="str">
        <f>VLOOKUP(B:B,'Conditions and freight surcharg'!A:D,3,FALSE)</f>
        <v>Refer to Terms and Surcharges</v>
      </c>
      <c r="AE315" s="721" t="str">
        <f>VLOOKUP(C:C,'Conditions and freight surcharg'!B:E,3,FALSE)</f>
        <v>Low-Sulphur SC and GRI</v>
      </c>
    </row>
    <row r="316" spans="1:31" s="709" customFormat="1" ht="30" customHeight="1">
      <c r="A316" s="36"/>
      <c r="B316" s="486" t="s">
        <v>1096</v>
      </c>
      <c r="C316" s="726" t="s">
        <v>850</v>
      </c>
      <c r="D316" s="720" t="s">
        <v>605</v>
      </c>
      <c r="E316" s="762">
        <v>425</v>
      </c>
      <c r="F316" s="762">
        <v>425</v>
      </c>
      <c r="G316" s="762">
        <v>425</v>
      </c>
      <c r="H316" s="721" t="s">
        <v>667</v>
      </c>
      <c r="I316" s="722" t="s">
        <v>690</v>
      </c>
      <c r="J316" s="762">
        <v>425</v>
      </c>
      <c r="K316" s="762">
        <v>425</v>
      </c>
      <c r="L316" s="762">
        <v>425</v>
      </c>
      <c r="M316" s="721" t="s">
        <v>667</v>
      </c>
      <c r="N316" s="722" t="s">
        <v>690</v>
      </c>
      <c r="O316" s="762">
        <v>425</v>
      </c>
      <c r="P316" s="762">
        <v>425</v>
      </c>
      <c r="Q316" s="762">
        <v>425</v>
      </c>
      <c r="R316" s="721" t="s">
        <v>667</v>
      </c>
      <c r="S316" s="722" t="s">
        <v>690</v>
      </c>
      <c r="T316" s="762" t="s">
        <v>690</v>
      </c>
      <c r="U316" s="762" t="s">
        <v>690</v>
      </c>
      <c r="V316" s="762" t="s">
        <v>690</v>
      </c>
      <c r="W316" s="721" t="s">
        <v>690</v>
      </c>
      <c r="X316" s="722" t="s">
        <v>690</v>
      </c>
      <c r="Y316" s="762" t="s">
        <v>690</v>
      </c>
      <c r="Z316" s="762" t="s">
        <v>690</v>
      </c>
      <c r="AA316" s="762" t="s">
        <v>690</v>
      </c>
      <c r="AB316" s="721" t="s">
        <v>690</v>
      </c>
      <c r="AC316" s="722" t="s">
        <v>690</v>
      </c>
      <c r="AD316" s="721" t="str">
        <f>VLOOKUP(B:B,'Conditions and freight surcharg'!A:D,3,FALSE)</f>
        <v>Refer to Terms and Surcharges</v>
      </c>
      <c r="AE316" s="721" t="str">
        <f>VLOOKUP(C:C,'Conditions and freight surcharg'!B:E,3,FALSE)</f>
        <v>Low-Sulphur SC and GRI</v>
      </c>
    </row>
    <row r="317" spans="1:31" s="709" customFormat="1" ht="30" customHeight="1">
      <c r="A317" s="36"/>
      <c r="B317" s="484" t="s">
        <v>424</v>
      </c>
      <c r="C317" s="720" t="s">
        <v>672</v>
      </c>
      <c r="D317" s="720" t="s">
        <v>713</v>
      </c>
      <c r="E317" s="762">
        <v>462.5</v>
      </c>
      <c r="F317" s="762">
        <v>462.5</v>
      </c>
      <c r="G317" s="762">
        <v>462.5</v>
      </c>
      <c r="H317" s="721" t="s">
        <v>628</v>
      </c>
      <c r="I317" s="722">
        <v>73</v>
      </c>
      <c r="J317" s="762">
        <v>462.5</v>
      </c>
      <c r="K317" s="762">
        <v>462.5</v>
      </c>
      <c r="L317" s="762">
        <v>462.5</v>
      </c>
      <c r="M317" s="721" t="s">
        <v>628</v>
      </c>
      <c r="N317" s="722">
        <v>72</v>
      </c>
      <c r="O317" s="762">
        <v>462.5</v>
      </c>
      <c r="P317" s="762">
        <v>462.5</v>
      </c>
      <c r="Q317" s="762">
        <v>462.5</v>
      </c>
      <c r="R317" s="721" t="s">
        <v>628</v>
      </c>
      <c r="S317" s="722">
        <v>70</v>
      </c>
      <c r="T317" s="731" t="s">
        <v>690</v>
      </c>
      <c r="U317" s="731" t="s">
        <v>690</v>
      </c>
      <c r="V317" s="731" t="s">
        <v>690</v>
      </c>
      <c r="W317" s="721" t="s">
        <v>690</v>
      </c>
      <c r="X317" s="722" t="s">
        <v>690</v>
      </c>
      <c r="Y317" s="731" t="s">
        <v>690</v>
      </c>
      <c r="Z317" s="731" t="s">
        <v>690</v>
      </c>
      <c r="AA317" s="731" t="s">
        <v>690</v>
      </c>
      <c r="AB317" s="721" t="s">
        <v>690</v>
      </c>
      <c r="AC317" s="722" t="s">
        <v>690</v>
      </c>
      <c r="AD317" s="721" t="str">
        <f>VLOOKUP(B:B,'Conditions and freight surcharg'!A:D,3,FALSE)</f>
        <v>Refer to Terms and Surcharges</v>
      </c>
      <c r="AE317" s="721" t="str">
        <f>VLOOKUP(C:C,'Conditions and freight surcharg'!B:E,3,FALSE)</f>
        <v>Low-Sulphur SC and GRI</v>
      </c>
    </row>
    <row r="318" spans="1:31" s="709" customFormat="1" ht="30" customHeight="1">
      <c r="A318" s="36"/>
      <c r="B318" s="486" t="s">
        <v>299</v>
      </c>
      <c r="C318" s="726" t="s">
        <v>245</v>
      </c>
      <c r="D318" s="720" t="s">
        <v>713</v>
      </c>
      <c r="E318" s="762">
        <v>440.5</v>
      </c>
      <c r="F318" s="762">
        <v>440.5</v>
      </c>
      <c r="G318" s="762">
        <v>440.5</v>
      </c>
      <c r="H318" s="721" t="s">
        <v>627</v>
      </c>
      <c r="I318" s="722">
        <v>61</v>
      </c>
      <c r="J318" s="762">
        <v>440.5</v>
      </c>
      <c r="K318" s="762">
        <v>440.5</v>
      </c>
      <c r="L318" s="762">
        <v>440.5</v>
      </c>
      <c r="M318" s="721" t="s">
        <v>627</v>
      </c>
      <c r="N318" s="722">
        <v>60</v>
      </c>
      <c r="O318" s="762">
        <v>440.5</v>
      </c>
      <c r="P318" s="762">
        <v>440.5</v>
      </c>
      <c r="Q318" s="762">
        <v>440.5</v>
      </c>
      <c r="R318" s="725" t="s">
        <v>627</v>
      </c>
      <c r="S318" s="722">
        <v>58</v>
      </c>
      <c r="T318" s="762">
        <v>450.5</v>
      </c>
      <c r="U318" s="762">
        <v>450.5</v>
      </c>
      <c r="V318" s="762">
        <v>450.5</v>
      </c>
      <c r="W318" s="721" t="s">
        <v>627</v>
      </c>
      <c r="X318" s="722">
        <v>57</v>
      </c>
      <c r="Y318" s="762">
        <v>450.5</v>
      </c>
      <c r="Z318" s="762">
        <v>450.5</v>
      </c>
      <c r="AA318" s="762">
        <v>450.5</v>
      </c>
      <c r="AB318" s="721" t="s">
        <v>627</v>
      </c>
      <c r="AC318" s="722">
        <v>54</v>
      </c>
      <c r="AD318" s="721" t="s">
        <v>927</v>
      </c>
      <c r="AE318" s="721" t="str">
        <f>VLOOKUP(C:C,'Conditions and freight surcharg'!B:E,3,FALSE)</f>
        <v>Low-Sulphur SC and GRI</v>
      </c>
    </row>
    <row r="319" spans="1:31" s="709" customFormat="1" ht="30" customHeight="1">
      <c r="A319" s="36"/>
      <c r="B319" s="484" t="s">
        <v>86</v>
      </c>
      <c r="C319" s="720" t="s">
        <v>87</v>
      </c>
      <c r="D319" s="720" t="s">
        <v>713</v>
      </c>
      <c r="E319" s="762">
        <v>292.5</v>
      </c>
      <c r="F319" s="762">
        <v>292.5</v>
      </c>
      <c r="G319" s="762">
        <v>292.5</v>
      </c>
      <c r="H319" s="721" t="s">
        <v>627</v>
      </c>
      <c r="I319" s="722">
        <v>33</v>
      </c>
      <c r="J319" s="762">
        <v>292.5</v>
      </c>
      <c r="K319" s="762">
        <v>292.5</v>
      </c>
      <c r="L319" s="762">
        <v>292.5</v>
      </c>
      <c r="M319" s="721" t="s">
        <v>627</v>
      </c>
      <c r="N319" s="722">
        <v>32</v>
      </c>
      <c r="O319" s="762">
        <v>292.5</v>
      </c>
      <c r="P319" s="762">
        <v>292.5</v>
      </c>
      <c r="Q319" s="762">
        <v>292.5</v>
      </c>
      <c r="R319" s="721" t="s">
        <v>627</v>
      </c>
      <c r="S319" s="722">
        <v>30</v>
      </c>
      <c r="T319" s="762">
        <v>302.5</v>
      </c>
      <c r="U319" s="762">
        <v>302.5</v>
      </c>
      <c r="V319" s="762">
        <v>302.5</v>
      </c>
      <c r="W319" s="721" t="s">
        <v>627</v>
      </c>
      <c r="X319" s="722">
        <v>29</v>
      </c>
      <c r="Y319" s="762">
        <v>302.5</v>
      </c>
      <c r="Z319" s="762">
        <v>302.5</v>
      </c>
      <c r="AA319" s="762">
        <v>302.5</v>
      </c>
      <c r="AB319" s="721" t="s">
        <v>627</v>
      </c>
      <c r="AC319" s="722">
        <v>26</v>
      </c>
      <c r="AD319" s="721" t="str">
        <f>VLOOKUP(B:B,'Conditions and freight surcharg'!A:D,3,FALSE)</f>
        <v>Refer to Terms and Surcharges</v>
      </c>
      <c r="AE319" s="721" t="str">
        <f>VLOOKUP(C:C,'Conditions and freight surcharg'!B:E,3,FALSE)</f>
        <v>Low-Sulphur SC and GRI</v>
      </c>
    </row>
    <row r="320" spans="1:31" s="709" customFormat="1" ht="30" customHeight="1">
      <c r="A320" s="36"/>
      <c r="B320" s="484" t="s">
        <v>71</v>
      </c>
      <c r="C320" s="720" t="s">
        <v>87</v>
      </c>
      <c r="D320" s="720" t="s">
        <v>713</v>
      </c>
      <c r="E320" s="762">
        <v>253.5</v>
      </c>
      <c r="F320" s="762">
        <v>253.5</v>
      </c>
      <c r="G320" s="762">
        <v>253.5</v>
      </c>
      <c r="H320" s="721" t="s">
        <v>627</v>
      </c>
      <c r="I320" s="722">
        <v>30</v>
      </c>
      <c r="J320" s="762">
        <v>253.5</v>
      </c>
      <c r="K320" s="762">
        <v>253.5</v>
      </c>
      <c r="L320" s="762">
        <v>253.5</v>
      </c>
      <c r="M320" s="721" t="s">
        <v>627</v>
      </c>
      <c r="N320" s="722">
        <v>29</v>
      </c>
      <c r="O320" s="762">
        <v>253.5</v>
      </c>
      <c r="P320" s="762">
        <v>253.5</v>
      </c>
      <c r="Q320" s="762">
        <v>253.5</v>
      </c>
      <c r="R320" s="721" t="s">
        <v>627</v>
      </c>
      <c r="S320" s="722">
        <v>27</v>
      </c>
      <c r="T320" s="762">
        <v>263.5</v>
      </c>
      <c r="U320" s="762">
        <v>263.5</v>
      </c>
      <c r="V320" s="762">
        <v>263.5</v>
      </c>
      <c r="W320" s="721" t="s">
        <v>627</v>
      </c>
      <c r="X320" s="722">
        <v>26</v>
      </c>
      <c r="Y320" s="762">
        <v>263.5</v>
      </c>
      <c r="Z320" s="762">
        <v>263.5</v>
      </c>
      <c r="AA320" s="762">
        <v>263.5</v>
      </c>
      <c r="AB320" s="721" t="s">
        <v>627</v>
      </c>
      <c r="AC320" s="722">
        <v>23</v>
      </c>
      <c r="AD320" s="721" t="s">
        <v>927</v>
      </c>
      <c r="AE320" s="721" t="str">
        <f>VLOOKUP(C:C,'Conditions and freight surcharg'!B:E,3,FALSE)</f>
        <v>Low-Sulphur SC and GRI</v>
      </c>
    </row>
    <row r="321" spans="1:31" s="709" customFormat="1" ht="30" customHeight="1">
      <c r="A321" s="36"/>
      <c r="B321" s="484" t="s">
        <v>673</v>
      </c>
      <c r="C321" s="720" t="s">
        <v>87</v>
      </c>
      <c r="D321" s="720" t="s">
        <v>713</v>
      </c>
      <c r="E321" s="762">
        <v>253.5</v>
      </c>
      <c r="F321" s="762">
        <v>253.5</v>
      </c>
      <c r="G321" s="762">
        <v>253.5</v>
      </c>
      <c r="H321" s="721" t="s">
        <v>627</v>
      </c>
      <c r="I321" s="728">
        <v>30</v>
      </c>
      <c r="J321" s="762">
        <v>253.5</v>
      </c>
      <c r="K321" s="762">
        <v>253.5</v>
      </c>
      <c r="L321" s="762">
        <v>253.5</v>
      </c>
      <c r="M321" s="721" t="s">
        <v>627</v>
      </c>
      <c r="N321" s="728">
        <v>29</v>
      </c>
      <c r="O321" s="762">
        <v>253.5</v>
      </c>
      <c r="P321" s="762">
        <v>253.5</v>
      </c>
      <c r="Q321" s="762">
        <v>253.5</v>
      </c>
      <c r="R321" s="725" t="s">
        <v>627</v>
      </c>
      <c r="S321" s="728">
        <v>27</v>
      </c>
      <c r="T321" s="762">
        <v>263.5</v>
      </c>
      <c r="U321" s="762">
        <v>263.5</v>
      </c>
      <c r="V321" s="762">
        <v>263.5</v>
      </c>
      <c r="W321" s="721" t="s">
        <v>627</v>
      </c>
      <c r="X321" s="728">
        <v>26</v>
      </c>
      <c r="Y321" s="762">
        <v>263.5</v>
      </c>
      <c r="Z321" s="762">
        <v>263.5</v>
      </c>
      <c r="AA321" s="762">
        <v>263.5</v>
      </c>
      <c r="AB321" s="721" t="s">
        <v>627</v>
      </c>
      <c r="AC321" s="722">
        <v>23</v>
      </c>
      <c r="AD321" s="721" t="str">
        <f>VLOOKUP(B:B,'Conditions and freight surcharg'!A:D,3,FALSE)</f>
        <v>Refer to Terms and Surcharges</v>
      </c>
      <c r="AE321" s="721" t="str">
        <f>VLOOKUP(C:C,'Conditions and freight surcharg'!B:E,3,FALSE)</f>
        <v>Low-Sulphur SC and GRI</v>
      </c>
    </row>
    <row r="322" spans="1:31" s="709" customFormat="1" ht="30" customHeight="1">
      <c r="A322" s="36"/>
      <c r="B322" s="484" t="s">
        <v>478</v>
      </c>
      <c r="C322" s="720" t="s">
        <v>87</v>
      </c>
      <c r="D322" s="720" t="s">
        <v>713</v>
      </c>
      <c r="E322" s="762">
        <v>304.5</v>
      </c>
      <c r="F322" s="762">
        <v>304.5</v>
      </c>
      <c r="G322" s="762">
        <v>304.5</v>
      </c>
      <c r="H322" s="721" t="s">
        <v>627</v>
      </c>
      <c r="I322" s="722">
        <v>33</v>
      </c>
      <c r="J322" s="762">
        <v>304.5</v>
      </c>
      <c r="K322" s="762">
        <v>304.5</v>
      </c>
      <c r="L322" s="762">
        <v>304.5</v>
      </c>
      <c r="M322" s="721" t="s">
        <v>627</v>
      </c>
      <c r="N322" s="722">
        <v>32</v>
      </c>
      <c r="O322" s="762">
        <v>304.5</v>
      </c>
      <c r="P322" s="762">
        <v>304.5</v>
      </c>
      <c r="Q322" s="762">
        <v>304.5</v>
      </c>
      <c r="R322" s="725" t="s">
        <v>627</v>
      </c>
      <c r="S322" s="722">
        <v>30</v>
      </c>
      <c r="T322" s="762">
        <v>314.5</v>
      </c>
      <c r="U322" s="762">
        <v>314.5</v>
      </c>
      <c r="V322" s="762">
        <v>314.5</v>
      </c>
      <c r="W322" s="721" t="s">
        <v>627</v>
      </c>
      <c r="X322" s="722">
        <v>29</v>
      </c>
      <c r="Y322" s="762">
        <v>314.5</v>
      </c>
      <c r="Z322" s="762">
        <v>314.5</v>
      </c>
      <c r="AA322" s="762">
        <v>314.5</v>
      </c>
      <c r="AB322" s="721" t="s">
        <v>627</v>
      </c>
      <c r="AC322" s="722">
        <v>26</v>
      </c>
      <c r="AD322" s="721" t="str">
        <f>VLOOKUP(B:B,'Conditions and freight surcharg'!A:D,3,FALSE)</f>
        <v>Refer to Terms and Surcharges</v>
      </c>
      <c r="AE322" s="721" t="str">
        <f>VLOOKUP(C:C,'Conditions and freight surcharg'!B:E,3,FALSE)</f>
        <v>Low-Sulphur SC and GRI</v>
      </c>
    </row>
    <row r="323" spans="1:31" s="709" customFormat="1" ht="30" customHeight="1">
      <c r="A323" s="36"/>
      <c r="B323" s="484" t="s">
        <v>161</v>
      </c>
      <c r="C323" s="720" t="s">
        <v>162</v>
      </c>
      <c r="D323" s="720" t="s">
        <v>713</v>
      </c>
      <c r="E323" s="762">
        <v>432.5</v>
      </c>
      <c r="F323" s="762">
        <v>432.5</v>
      </c>
      <c r="G323" s="762">
        <v>432.5</v>
      </c>
      <c r="H323" s="721" t="s">
        <v>628</v>
      </c>
      <c r="I323" s="722">
        <v>80</v>
      </c>
      <c r="J323" s="762">
        <v>432.5</v>
      </c>
      <c r="K323" s="762">
        <v>432.5</v>
      </c>
      <c r="L323" s="762">
        <v>432.5</v>
      </c>
      <c r="M323" s="721" t="s">
        <v>628</v>
      </c>
      <c r="N323" s="722">
        <v>79</v>
      </c>
      <c r="O323" s="762">
        <v>432.5</v>
      </c>
      <c r="P323" s="762">
        <v>432.5</v>
      </c>
      <c r="Q323" s="762">
        <v>432.5</v>
      </c>
      <c r="R323" s="724" t="s">
        <v>628</v>
      </c>
      <c r="S323" s="722">
        <v>77</v>
      </c>
      <c r="T323" s="762">
        <v>394.5</v>
      </c>
      <c r="U323" s="762">
        <v>394.5</v>
      </c>
      <c r="V323" s="762">
        <v>394.5</v>
      </c>
      <c r="W323" s="721" t="s">
        <v>627</v>
      </c>
      <c r="X323" s="722">
        <v>47</v>
      </c>
      <c r="Y323" s="762">
        <v>404.5</v>
      </c>
      <c r="Z323" s="762">
        <v>404.5</v>
      </c>
      <c r="AA323" s="762">
        <v>404.5</v>
      </c>
      <c r="AB323" s="721" t="s">
        <v>627</v>
      </c>
      <c r="AC323" s="722">
        <v>44</v>
      </c>
      <c r="AD323" s="721" t="str">
        <f>VLOOKUP(B:B,'Conditions and freight surcharg'!A:D,3,FALSE)</f>
        <v>Refer to Terms and Surcharges</v>
      </c>
      <c r="AE323" s="721" t="str">
        <f>VLOOKUP(C:C,'Conditions and freight surcharg'!B:E,3,FALSE)</f>
        <v xml:space="preserve">ENS, Low-Sulphur SC and GRI </v>
      </c>
    </row>
    <row r="324" spans="1:31" s="709" customFormat="1" ht="30" customHeight="1">
      <c r="A324" s="36"/>
      <c r="B324" s="486" t="s">
        <v>674</v>
      </c>
      <c r="C324" s="726" t="s">
        <v>162</v>
      </c>
      <c r="D324" s="720" t="s">
        <v>713</v>
      </c>
      <c r="E324" s="762">
        <v>399.5</v>
      </c>
      <c r="F324" s="762">
        <v>399.5</v>
      </c>
      <c r="G324" s="762">
        <v>399.5</v>
      </c>
      <c r="H324" s="721" t="s">
        <v>627</v>
      </c>
      <c r="I324" s="722">
        <v>51</v>
      </c>
      <c r="J324" s="762">
        <v>399.5</v>
      </c>
      <c r="K324" s="762">
        <v>399.5</v>
      </c>
      <c r="L324" s="762">
        <v>399.5</v>
      </c>
      <c r="M324" s="721" t="s">
        <v>627</v>
      </c>
      <c r="N324" s="722">
        <v>50</v>
      </c>
      <c r="O324" s="762">
        <v>399.5</v>
      </c>
      <c r="P324" s="762">
        <v>399.5</v>
      </c>
      <c r="Q324" s="762">
        <v>399.5</v>
      </c>
      <c r="R324" s="724" t="s">
        <v>627</v>
      </c>
      <c r="S324" s="722">
        <v>48</v>
      </c>
      <c r="T324" s="762">
        <v>409.5</v>
      </c>
      <c r="U324" s="762">
        <v>409.5</v>
      </c>
      <c r="V324" s="762">
        <v>409.5</v>
      </c>
      <c r="W324" s="721" t="s">
        <v>627</v>
      </c>
      <c r="X324" s="722">
        <v>47</v>
      </c>
      <c r="Y324" s="762">
        <v>409.5</v>
      </c>
      <c r="Z324" s="762">
        <v>409.5</v>
      </c>
      <c r="AA324" s="762">
        <v>409.5</v>
      </c>
      <c r="AB324" s="721" t="s">
        <v>627</v>
      </c>
      <c r="AC324" s="722">
        <v>44</v>
      </c>
      <c r="AD324" s="721" t="s">
        <v>927</v>
      </c>
      <c r="AE324" s="721" t="str">
        <f>VLOOKUP(C:C,'Conditions and freight surcharg'!B:E,3,FALSE)</f>
        <v xml:space="preserve">ENS, Low-Sulphur SC and GRI </v>
      </c>
    </row>
    <row r="325" spans="1:31" s="709" customFormat="1" ht="30" customHeight="1">
      <c r="A325" s="36"/>
      <c r="B325" s="484" t="s">
        <v>599</v>
      </c>
      <c r="C325" s="720" t="s">
        <v>162</v>
      </c>
      <c r="D325" s="720" t="s">
        <v>713</v>
      </c>
      <c r="E325" s="762">
        <v>308.5</v>
      </c>
      <c r="F325" s="762">
        <v>308.5</v>
      </c>
      <c r="G325" s="762">
        <v>308.5</v>
      </c>
      <c r="H325" s="721" t="s">
        <v>627</v>
      </c>
      <c r="I325" s="722">
        <v>41</v>
      </c>
      <c r="J325" s="762">
        <v>308.5</v>
      </c>
      <c r="K325" s="762">
        <v>308.5</v>
      </c>
      <c r="L325" s="762">
        <v>308.5</v>
      </c>
      <c r="M325" s="721" t="s">
        <v>627</v>
      </c>
      <c r="N325" s="722">
        <v>40</v>
      </c>
      <c r="O325" s="762">
        <v>308.5</v>
      </c>
      <c r="P325" s="762">
        <v>308.5</v>
      </c>
      <c r="Q325" s="762">
        <v>308.5</v>
      </c>
      <c r="R325" s="725" t="s">
        <v>627</v>
      </c>
      <c r="S325" s="722">
        <v>38</v>
      </c>
      <c r="T325" s="762">
        <v>318.5</v>
      </c>
      <c r="U325" s="762">
        <v>318.5</v>
      </c>
      <c r="V325" s="762">
        <v>318.5</v>
      </c>
      <c r="W325" s="721" t="s">
        <v>627</v>
      </c>
      <c r="X325" s="722">
        <v>37</v>
      </c>
      <c r="Y325" s="762">
        <v>318.5</v>
      </c>
      <c r="Z325" s="762">
        <v>318.5</v>
      </c>
      <c r="AA325" s="762">
        <v>318.5</v>
      </c>
      <c r="AB325" s="721" t="s">
        <v>627</v>
      </c>
      <c r="AC325" s="722">
        <v>34</v>
      </c>
      <c r="AD325" s="721" t="s">
        <v>927</v>
      </c>
      <c r="AE325" s="721" t="str">
        <f>VLOOKUP(C:C,'Conditions and freight surcharg'!B:E,3,FALSE)</f>
        <v xml:space="preserve">ENS, Low-Sulphur SC and GRI </v>
      </c>
    </row>
    <row r="326" spans="1:31" s="709" customFormat="1" ht="30" customHeight="1">
      <c r="A326" s="36"/>
      <c r="B326" s="484" t="s">
        <v>537</v>
      </c>
      <c r="C326" s="720" t="s">
        <v>162</v>
      </c>
      <c r="D326" s="720" t="s">
        <v>713</v>
      </c>
      <c r="E326" s="762">
        <v>394.5</v>
      </c>
      <c r="F326" s="762">
        <v>394.5</v>
      </c>
      <c r="G326" s="762">
        <v>394.5</v>
      </c>
      <c r="H326" s="721" t="s">
        <v>627</v>
      </c>
      <c r="I326" s="722">
        <v>51</v>
      </c>
      <c r="J326" s="762">
        <v>394.5</v>
      </c>
      <c r="K326" s="762">
        <v>394.5</v>
      </c>
      <c r="L326" s="762">
        <v>394.5</v>
      </c>
      <c r="M326" s="721" t="s">
        <v>627</v>
      </c>
      <c r="N326" s="722">
        <v>50</v>
      </c>
      <c r="O326" s="762">
        <v>394.5</v>
      </c>
      <c r="P326" s="762">
        <v>394.5</v>
      </c>
      <c r="Q326" s="762">
        <v>394.5</v>
      </c>
      <c r="R326" s="724" t="s">
        <v>627</v>
      </c>
      <c r="S326" s="722">
        <v>48</v>
      </c>
      <c r="T326" s="762">
        <v>404.5</v>
      </c>
      <c r="U326" s="762">
        <v>404.5</v>
      </c>
      <c r="V326" s="762">
        <v>404.5</v>
      </c>
      <c r="W326" s="721" t="s">
        <v>627</v>
      </c>
      <c r="X326" s="722">
        <v>47</v>
      </c>
      <c r="Y326" s="762">
        <v>404.5</v>
      </c>
      <c r="Z326" s="762">
        <v>404.5</v>
      </c>
      <c r="AA326" s="762">
        <v>404.5</v>
      </c>
      <c r="AB326" s="721" t="s">
        <v>627</v>
      </c>
      <c r="AC326" s="722">
        <v>44</v>
      </c>
      <c r="AD326" s="721" t="str">
        <f>VLOOKUP(B:B,'Conditions and freight surcharg'!A:D,3,FALSE)</f>
        <v>Refer to Terms and Surcharges</v>
      </c>
      <c r="AE326" s="721" t="str">
        <f>VLOOKUP(C:C,'Conditions and freight surcharg'!B:E,3,FALSE)</f>
        <v xml:space="preserve">ENS, Low-Sulphur SC and GRI </v>
      </c>
    </row>
    <row r="327" spans="1:31" s="709" customFormat="1" ht="30" customHeight="1">
      <c r="A327" s="36"/>
      <c r="B327" s="484" t="s">
        <v>343</v>
      </c>
      <c r="C327" s="726" t="s">
        <v>162</v>
      </c>
      <c r="D327" s="720" t="s">
        <v>713</v>
      </c>
      <c r="E327" s="762">
        <v>394.5</v>
      </c>
      <c r="F327" s="762">
        <v>394.5</v>
      </c>
      <c r="G327" s="762">
        <v>394.5</v>
      </c>
      <c r="H327" s="721" t="s">
        <v>627</v>
      </c>
      <c r="I327" s="722">
        <v>51</v>
      </c>
      <c r="J327" s="762">
        <v>394.5</v>
      </c>
      <c r="K327" s="762">
        <v>394.5</v>
      </c>
      <c r="L327" s="762">
        <v>394.5</v>
      </c>
      <c r="M327" s="721" t="s">
        <v>627</v>
      </c>
      <c r="N327" s="722">
        <v>50</v>
      </c>
      <c r="O327" s="762">
        <v>394.5</v>
      </c>
      <c r="P327" s="762">
        <v>394.5</v>
      </c>
      <c r="Q327" s="762">
        <v>394.5</v>
      </c>
      <c r="R327" s="721" t="s">
        <v>627</v>
      </c>
      <c r="S327" s="722">
        <v>48</v>
      </c>
      <c r="T327" s="762">
        <v>404.5</v>
      </c>
      <c r="U327" s="762">
        <v>404.5</v>
      </c>
      <c r="V327" s="762">
        <v>404.5</v>
      </c>
      <c r="W327" s="721" t="s">
        <v>627</v>
      </c>
      <c r="X327" s="722">
        <v>47</v>
      </c>
      <c r="Y327" s="762">
        <v>404.5</v>
      </c>
      <c r="Z327" s="762">
        <v>404.5</v>
      </c>
      <c r="AA327" s="762">
        <v>404.5</v>
      </c>
      <c r="AB327" s="721" t="s">
        <v>627</v>
      </c>
      <c r="AC327" s="722">
        <v>44</v>
      </c>
      <c r="AD327" s="721" t="s">
        <v>927</v>
      </c>
      <c r="AE327" s="721" t="str">
        <f>VLOOKUP(C:C,'Conditions and freight surcharg'!B:E,3,FALSE)</f>
        <v xml:space="preserve">ENS, Low-Sulphur SC and GRI </v>
      </c>
    </row>
    <row r="328" spans="1:31" s="709" customFormat="1" ht="30" customHeight="1">
      <c r="A328" s="36"/>
      <c r="B328" s="486" t="s">
        <v>355</v>
      </c>
      <c r="C328" s="726" t="s">
        <v>162</v>
      </c>
      <c r="D328" s="720" t="s">
        <v>713</v>
      </c>
      <c r="E328" s="762">
        <v>394.5</v>
      </c>
      <c r="F328" s="762">
        <v>394.5</v>
      </c>
      <c r="G328" s="762">
        <v>394.5</v>
      </c>
      <c r="H328" s="721" t="s">
        <v>627</v>
      </c>
      <c r="I328" s="722">
        <v>51</v>
      </c>
      <c r="J328" s="762">
        <v>394.5</v>
      </c>
      <c r="K328" s="762">
        <v>394.5</v>
      </c>
      <c r="L328" s="762">
        <v>394.5</v>
      </c>
      <c r="M328" s="721" t="s">
        <v>627</v>
      </c>
      <c r="N328" s="722">
        <v>50</v>
      </c>
      <c r="O328" s="762">
        <v>394.5</v>
      </c>
      <c r="P328" s="762">
        <v>394.5</v>
      </c>
      <c r="Q328" s="762">
        <v>394.5</v>
      </c>
      <c r="R328" s="724" t="s">
        <v>627</v>
      </c>
      <c r="S328" s="722">
        <v>48</v>
      </c>
      <c r="T328" s="762">
        <v>404.5</v>
      </c>
      <c r="U328" s="762">
        <v>404.5</v>
      </c>
      <c r="V328" s="762">
        <v>404.5</v>
      </c>
      <c r="W328" s="721" t="s">
        <v>627</v>
      </c>
      <c r="X328" s="722">
        <v>47</v>
      </c>
      <c r="Y328" s="762">
        <v>404.5</v>
      </c>
      <c r="Z328" s="762">
        <v>404.5</v>
      </c>
      <c r="AA328" s="762">
        <v>404.5</v>
      </c>
      <c r="AB328" s="721" t="s">
        <v>627</v>
      </c>
      <c r="AC328" s="722">
        <v>44</v>
      </c>
      <c r="AD328" s="721" t="s">
        <v>927</v>
      </c>
      <c r="AE328" s="721" t="str">
        <f>VLOOKUP(C:C,'Conditions and freight surcharg'!B:E,3,FALSE)</f>
        <v xml:space="preserve">ENS, Low-Sulphur SC and GRI </v>
      </c>
    </row>
    <row r="329" spans="1:31" s="709" customFormat="1" ht="30" customHeight="1">
      <c r="A329" s="36"/>
      <c r="B329" s="484" t="s">
        <v>610</v>
      </c>
      <c r="C329" s="720" t="s">
        <v>162</v>
      </c>
      <c r="D329" s="720" t="s">
        <v>713</v>
      </c>
      <c r="E329" s="762">
        <v>321.5</v>
      </c>
      <c r="F329" s="762">
        <v>321.5</v>
      </c>
      <c r="G329" s="762">
        <v>321.5</v>
      </c>
      <c r="H329" s="721" t="s">
        <v>627</v>
      </c>
      <c r="I329" s="722">
        <v>42</v>
      </c>
      <c r="J329" s="762">
        <v>321.5</v>
      </c>
      <c r="K329" s="762">
        <v>321.5</v>
      </c>
      <c r="L329" s="762">
        <v>321.5</v>
      </c>
      <c r="M329" s="721" t="s">
        <v>627</v>
      </c>
      <c r="N329" s="722">
        <v>41</v>
      </c>
      <c r="O329" s="762">
        <v>321.5</v>
      </c>
      <c r="P329" s="762">
        <v>321.5</v>
      </c>
      <c r="Q329" s="762">
        <v>321.5</v>
      </c>
      <c r="R329" s="724" t="s">
        <v>627</v>
      </c>
      <c r="S329" s="722">
        <v>39</v>
      </c>
      <c r="T329" s="762">
        <v>331.5</v>
      </c>
      <c r="U329" s="762">
        <v>331.5</v>
      </c>
      <c r="V329" s="762">
        <v>331.5</v>
      </c>
      <c r="W329" s="721" t="s">
        <v>627</v>
      </c>
      <c r="X329" s="722">
        <v>38</v>
      </c>
      <c r="Y329" s="762">
        <v>331.5</v>
      </c>
      <c r="Z329" s="762">
        <v>331.5</v>
      </c>
      <c r="AA329" s="762">
        <v>331.5</v>
      </c>
      <c r="AB329" s="721" t="s">
        <v>627</v>
      </c>
      <c r="AC329" s="722">
        <v>35</v>
      </c>
      <c r="AD329" s="721" t="str">
        <f>VLOOKUP(B:B,'Conditions and freight surcharg'!A:D,3,FALSE)</f>
        <v>Refer to Terms and Surcharges</v>
      </c>
      <c r="AE329" s="721" t="str">
        <f>VLOOKUP(C:C,'Conditions and freight surcharg'!B:E,3,FALSE)</f>
        <v xml:space="preserve">ENS, Low-Sulphur SC and GRI </v>
      </c>
    </row>
    <row r="330" spans="1:31" s="709" customFormat="1" ht="30" customHeight="1">
      <c r="A330" s="36"/>
      <c r="B330" s="484" t="s">
        <v>25</v>
      </c>
      <c r="C330" s="720" t="s">
        <v>162</v>
      </c>
      <c r="D330" s="720" t="s">
        <v>713</v>
      </c>
      <c r="E330" s="762">
        <v>389.5</v>
      </c>
      <c r="F330" s="762">
        <v>389.5</v>
      </c>
      <c r="G330" s="762">
        <v>389.5</v>
      </c>
      <c r="H330" s="721" t="s">
        <v>627</v>
      </c>
      <c r="I330" s="722">
        <v>51</v>
      </c>
      <c r="J330" s="762">
        <v>389.5</v>
      </c>
      <c r="K330" s="762">
        <v>389.5</v>
      </c>
      <c r="L330" s="762">
        <v>389.5</v>
      </c>
      <c r="M330" s="721" t="s">
        <v>627</v>
      </c>
      <c r="N330" s="722">
        <v>50</v>
      </c>
      <c r="O330" s="762">
        <v>389.5</v>
      </c>
      <c r="P330" s="762">
        <v>389.5</v>
      </c>
      <c r="Q330" s="762">
        <v>389.5</v>
      </c>
      <c r="R330" s="724" t="s">
        <v>627</v>
      </c>
      <c r="S330" s="722">
        <v>48</v>
      </c>
      <c r="T330" s="731">
        <v>399.5</v>
      </c>
      <c r="U330" s="731">
        <v>399.5</v>
      </c>
      <c r="V330" s="731">
        <v>399.5</v>
      </c>
      <c r="W330" s="721" t="s">
        <v>627</v>
      </c>
      <c r="X330" s="722">
        <v>47</v>
      </c>
      <c r="Y330" s="762">
        <v>399.5</v>
      </c>
      <c r="Z330" s="762">
        <v>399.5</v>
      </c>
      <c r="AA330" s="762">
        <v>399.5</v>
      </c>
      <c r="AB330" s="721" t="s">
        <v>627</v>
      </c>
      <c r="AC330" s="737">
        <v>44</v>
      </c>
      <c r="AD330" s="721" t="str">
        <f>VLOOKUP(B:B,'Conditions and freight surcharg'!A:D,3,FALSE)</f>
        <v>Refer to Terms and Surcharges</v>
      </c>
      <c r="AE330" s="721" t="str">
        <f>VLOOKUP(C:C,'Conditions and freight surcharg'!B:E,3,FALSE)</f>
        <v xml:space="preserve">ENS, Low-Sulphur SC and GRI </v>
      </c>
    </row>
    <row r="331" spans="1:31" s="709" customFormat="1" ht="30" customHeight="1">
      <c r="A331" s="36"/>
      <c r="B331" s="484" t="s">
        <v>374</v>
      </c>
      <c r="C331" s="720" t="s">
        <v>375</v>
      </c>
      <c r="D331" s="720" t="s">
        <v>713</v>
      </c>
      <c r="E331" s="762">
        <v>272.5</v>
      </c>
      <c r="F331" s="762">
        <v>272.5</v>
      </c>
      <c r="G331" s="762">
        <v>272.5</v>
      </c>
      <c r="H331" s="721" t="s">
        <v>628</v>
      </c>
      <c r="I331" s="722">
        <v>65</v>
      </c>
      <c r="J331" s="762">
        <v>272.5</v>
      </c>
      <c r="K331" s="762">
        <v>272.5</v>
      </c>
      <c r="L331" s="762">
        <v>272.5</v>
      </c>
      <c r="M331" s="721" t="s">
        <v>628</v>
      </c>
      <c r="N331" s="722">
        <v>64</v>
      </c>
      <c r="O331" s="762">
        <v>272.5</v>
      </c>
      <c r="P331" s="762">
        <v>272.5</v>
      </c>
      <c r="Q331" s="762">
        <v>272.5</v>
      </c>
      <c r="R331" s="721" t="s">
        <v>628</v>
      </c>
      <c r="S331" s="722">
        <v>62</v>
      </c>
      <c r="T331" s="762">
        <v>409.5</v>
      </c>
      <c r="U331" s="762">
        <v>409.5</v>
      </c>
      <c r="V331" s="762">
        <v>409.5</v>
      </c>
      <c r="W331" s="721" t="s">
        <v>627</v>
      </c>
      <c r="X331" s="722">
        <v>71</v>
      </c>
      <c r="Y331" s="762">
        <v>419.5</v>
      </c>
      <c r="Z331" s="762">
        <v>419.5</v>
      </c>
      <c r="AA331" s="762">
        <v>419.5</v>
      </c>
      <c r="AB331" s="721" t="s">
        <v>627</v>
      </c>
      <c r="AC331" s="722">
        <v>68</v>
      </c>
      <c r="AD331" s="721" t="str">
        <f>VLOOKUP(B:B,'Conditions and freight surcharg'!A:D,3,FALSE)</f>
        <v>Refer to Terms and Surcharges</v>
      </c>
      <c r="AE331" s="721" t="str">
        <f>VLOOKUP(C:C,'Conditions and freight surcharg'!B:E,3,FALSE)</f>
        <v>Low-Sulphur SC and GRI</v>
      </c>
    </row>
    <row r="332" spans="1:31" s="709" customFormat="1" ht="30" customHeight="1">
      <c r="A332" s="36"/>
      <c r="B332" s="484" t="s">
        <v>161</v>
      </c>
      <c r="C332" s="720" t="s">
        <v>501</v>
      </c>
      <c r="D332" s="720" t="s">
        <v>713</v>
      </c>
      <c r="E332" s="762">
        <v>380</v>
      </c>
      <c r="F332" s="762">
        <v>502</v>
      </c>
      <c r="G332" s="762">
        <v>380</v>
      </c>
      <c r="H332" s="721" t="s">
        <v>627</v>
      </c>
      <c r="I332" s="722">
        <v>61</v>
      </c>
      <c r="J332" s="762">
        <v>380</v>
      </c>
      <c r="K332" s="762">
        <v>502</v>
      </c>
      <c r="L332" s="762">
        <v>380</v>
      </c>
      <c r="M332" s="721" t="s">
        <v>627</v>
      </c>
      <c r="N332" s="722">
        <v>60</v>
      </c>
      <c r="O332" s="762">
        <v>380</v>
      </c>
      <c r="P332" s="762">
        <v>502</v>
      </c>
      <c r="Q332" s="762">
        <v>380</v>
      </c>
      <c r="R332" s="721" t="s">
        <v>627</v>
      </c>
      <c r="S332" s="722">
        <v>58</v>
      </c>
      <c r="T332" s="762">
        <v>390</v>
      </c>
      <c r="U332" s="762">
        <v>512</v>
      </c>
      <c r="V332" s="762">
        <v>390</v>
      </c>
      <c r="W332" s="721" t="s">
        <v>627</v>
      </c>
      <c r="X332" s="722">
        <v>36</v>
      </c>
      <c r="Y332" s="762">
        <v>390</v>
      </c>
      <c r="Z332" s="762">
        <v>512</v>
      </c>
      <c r="AA332" s="762">
        <v>390</v>
      </c>
      <c r="AB332" s="721" t="s">
        <v>627</v>
      </c>
      <c r="AC332" s="722">
        <v>33</v>
      </c>
      <c r="AD332" s="721" t="str">
        <f>VLOOKUP(B:B,'Conditions and freight surcharg'!A:D,3,FALSE)</f>
        <v>Refer to Terms and Surcharges</v>
      </c>
      <c r="AE332" s="721" t="str">
        <f>VLOOKUP(C:C,'Conditions and freight surcharg'!B:E,3,FALSE)</f>
        <v>AMS, Low-Sulphur SC and GRI</v>
      </c>
    </row>
    <row r="333" spans="1:31" s="709" customFormat="1" ht="30" customHeight="1">
      <c r="A333" s="36"/>
      <c r="B333" s="484" t="s">
        <v>2244</v>
      </c>
      <c r="C333" s="720" t="s">
        <v>501</v>
      </c>
      <c r="D333" s="720" t="s">
        <v>713</v>
      </c>
      <c r="E333" s="762">
        <v>385</v>
      </c>
      <c r="F333" s="762">
        <v>517</v>
      </c>
      <c r="G333" s="762">
        <v>385</v>
      </c>
      <c r="H333" s="721" t="s">
        <v>627</v>
      </c>
      <c r="I333" s="722">
        <v>87</v>
      </c>
      <c r="J333" s="762">
        <v>385</v>
      </c>
      <c r="K333" s="762">
        <v>517</v>
      </c>
      <c r="L333" s="762">
        <v>385</v>
      </c>
      <c r="M333" s="721" t="s">
        <v>627</v>
      </c>
      <c r="N333" s="722">
        <v>86</v>
      </c>
      <c r="O333" s="762">
        <v>385</v>
      </c>
      <c r="P333" s="762">
        <v>517</v>
      </c>
      <c r="Q333" s="762">
        <v>385</v>
      </c>
      <c r="R333" s="724" t="s">
        <v>627</v>
      </c>
      <c r="S333" s="722">
        <v>84</v>
      </c>
      <c r="T333" s="762">
        <v>395</v>
      </c>
      <c r="U333" s="762">
        <v>527</v>
      </c>
      <c r="V333" s="762">
        <v>395</v>
      </c>
      <c r="W333" s="721" t="s">
        <v>627</v>
      </c>
      <c r="X333" s="722">
        <v>36</v>
      </c>
      <c r="Y333" s="762">
        <v>395</v>
      </c>
      <c r="Z333" s="762">
        <v>527</v>
      </c>
      <c r="AA333" s="762">
        <v>395</v>
      </c>
      <c r="AB333" s="721" t="s">
        <v>627</v>
      </c>
      <c r="AC333" s="722">
        <v>33</v>
      </c>
      <c r="AD333" s="721" t="s">
        <v>927</v>
      </c>
      <c r="AE333" s="721" t="str">
        <f>VLOOKUP(C:C,'Conditions and freight surcharg'!B:E,3,FALSE)</f>
        <v>AMS, Low-Sulphur SC and GRI</v>
      </c>
    </row>
    <row r="334" spans="1:31" s="709" customFormat="1" ht="30" customHeight="1">
      <c r="A334" s="36"/>
      <c r="B334" s="484" t="s">
        <v>369</v>
      </c>
      <c r="C334" s="720" t="s">
        <v>501</v>
      </c>
      <c r="D334" s="720" t="s">
        <v>713</v>
      </c>
      <c r="E334" s="762">
        <v>379</v>
      </c>
      <c r="F334" s="762">
        <v>499</v>
      </c>
      <c r="G334" s="762">
        <v>379</v>
      </c>
      <c r="H334" s="721" t="s">
        <v>627</v>
      </c>
      <c r="I334" s="722">
        <v>87</v>
      </c>
      <c r="J334" s="762">
        <v>379</v>
      </c>
      <c r="K334" s="762">
        <v>499</v>
      </c>
      <c r="L334" s="762">
        <v>379</v>
      </c>
      <c r="M334" s="721" t="s">
        <v>627</v>
      </c>
      <c r="N334" s="722">
        <v>86</v>
      </c>
      <c r="O334" s="762">
        <v>379</v>
      </c>
      <c r="P334" s="762">
        <v>499</v>
      </c>
      <c r="Q334" s="762">
        <v>379</v>
      </c>
      <c r="R334" s="725" t="s">
        <v>627</v>
      </c>
      <c r="S334" s="722">
        <v>84</v>
      </c>
      <c r="T334" s="762">
        <v>389</v>
      </c>
      <c r="U334" s="762">
        <v>509</v>
      </c>
      <c r="V334" s="762">
        <v>389</v>
      </c>
      <c r="W334" s="721" t="s">
        <v>627</v>
      </c>
      <c r="X334" s="722">
        <v>36</v>
      </c>
      <c r="Y334" s="762">
        <v>389</v>
      </c>
      <c r="Z334" s="762">
        <v>509</v>
      </c>
      <c r="AA334" s="762">
        <v>389</v>
      </c>
      <c r="AB334" s="721" t="s">
        <v>627</v>
      </c>
      <c r="AC334" s="722">
        <v>33</v>
      </c>
      <c r="AD334" s="721" t="str">
        <f>VLOOKUP(B:B,'Conditions and freight surcharg'!A:D,3,FALSE)</f>
        <v>Refer to Terms and Surcharges</v>
      </c>
      <c r="AE334" s="721" t="str">
        <f>VLOOKUP(C:C,'Conditions and freight surcharg'!B:E,3,FALSE)</f>
        <v>AMS, Low-Sulphur SC and GRI</v>
      </c>
    </row>
    <row r="335" spans="1:31" s="709" customFormat="1" ht="30" customHeight="1">
      <c r="A335" s="36"/>
      <c r="B335" s="484" t="s">
        <v>682</v>
      </c>
      <c r="C335" s="720" t="s">
        <v>525</v>
      </c>
      <c r="D335" s="720" t="s">
        <v>713</v>
      </c>
      <c r="E335" s="762">
        <v>364</v>
      </c>
      <c r="F335" s="762">
        <v>522</v>
      </c>
      <c r="G335" s="762">
        <v>364</v>
      </c>
      <c r="H335" s="721" t="s">
        <v>628</v>
      </c>
      <c r="I335" s="722">
        <v>50</v>
      </c>
      <c r="J335" s="762">
        <v>364</v>
      </c>
      <c r="K335" s="762">
        <v>522</v>
      </c>
      <c r="L335" s="762">
        <v>364</v>
      </c>
      <c r="M335" s="721" t="s">
        <v>628</v>
      </c>
      <c r="N335" s="722">
        <v>49</v>
      </c>
      <c r="O335" s="762">
        <v>364</v>
      </c>
      <c r="P335" s="762">
        <v>522</v>
      </c>
      <c r="Q335" s="762">
        <v>364</v>
      </c>
      <c r="R335" s="724" t="s">
        <v>628</v>
      </c>
      <c r="S335" s="722">
        <v>47</v>
      </c>
      <c r="T335" s="762">
        <v>383</v>
      </c>
      <c r="U335" s="762">
        <v>535</v>
      </c>
      <c r="V335" s="762">
        <v>383</v>
      </c>
      <c r="W335" s="721" t="s">
        <v>627</v>
      </c>
      <c r="X335" s="722">
        <v>29</v>
      </c>
      <c r="Y335" s="762">
        <v>393</v>
      </c>
      <c r="Z335" s="762">
        <v>545</v>
      </c>
      <c r="AA335" s="762">
        <v>393</v>
      </c>
      <c r="AB335" s="721" t="s">
        <v>627</v>
      </c>
      <c r="AC335" s="722">
        <v>26</v>
      </c>
      <c r="AD335" s="721" t="str">
        <f>VLOOKUP(B:B,'Conditions and freight surcharg'!A:D,3,FALSE)</f>
        <v>Refer to Terms and Surcharges</v>
      </c>
      <c r="AE335" s="721" t="str">
        <f>VLOOKUP(C:C,'Conditions and freight surcharg'!B:E,3,FALSE)</f>
        <v>AMS, Low-Sulphur SC and GRI</v>
      </c>
    </row>
    <row r="336" spans="1:31" s="709" customFormat="1" ht="30" customHeight="1">
      <c r="A336" s="36"/>
      <c r="B336" s="484" t="s">
        <v>413</v>
      </c>
      <c r="C336" s="720" t="s">
        <v>525</v>
      </c>
      <c r="D336" s="720" t="s">
        <v>713</v>
      </c>
      <c r="E336" s="762">
        <v>340</v>
      </c>
      <c r="F336" s="762">
        <v>450</v>
      </c>
      <c r="G336" s="762">
        <v>340</v>
      </c>
      <c r="H336" s="721" t="s">
        <v>628</v>
      </c>
      <c r="I336" s="722">
        <v>49</v>
      </c>
      <c r="J336" s="762">
        <v>340</v>
      </c>
      <c r="K336" s="762">
        <v>450</v>
      </c>
      <c r="L336" s="762">
        <v>340</v>
      </c>
      <c r="M336" s="721" t="s">
        <v>628</v>
      </c>
      <c r="N336" s="722">
        <v>48</v>
      </c>
      <c r="O336" s="762">
        <v>340</v>
      </c>
      <c r="P336" s="762">
        <v>450</v>
      </c>
      <c r="Q336" s="762">
        <v>340</v>
      </c>
      <c r="R336" s="725" t="s">
        <v>628</v>
      </c>
      <c r="S336" s="722">
        <v>46</v>
      </c>
      <c r="T336" s="762">
        <v>354</v>
      </c>
      <c r="U336" s="762">
        <v>448</v>
      </c>
      <c r="V336" s="762">
        <v>354</v>
      </c>
      <c r="W336" s="721" t="s">
        <v>627</v>
      </c>
      <c r="X336" s="722">
        <v>29</v>
      </c>
      <c r="Y336" s="762">
        <v>364</v>
      </c>
      <c r="Z336" s="762">
        <v>458</v>
      </c>
      <c r="AA336" s="762">
        <v>364</v>
      </c>
      <c r="AB336" s="721" t="s">
        <v>627</v>
      </c>
      <c r="AC336" s="722">
        <v>26</v>
      </c>
      <c r="AD336" s="721" t="s">
        <v>927</v>
      </c>
      <c r="AE336" s="721" t="str">
        <f>VLOOKUP(C:C,'Conditions and freight surcharg'!B:E,3,FALSE)</f>
        <v>AMS, Low-Sulphur SC and GRI</v>
      </c>
    </row>
    <row r="337" spans="1:31" s="709" customFormat="1" ht="30" customHeight="1">
      <c r="A337" s="36"/>
      <c r="B337" s="484" t="s">
        <v>36</v>
      </c>
      <c r="C337" s="720" t="s">
        <v>525</v>
      </c>
      <c r="D337" s="720" t="s">
        <v>713</v>
      </c>
      <c r="E337" s="762">
        <v>359</v>
      </c>
      <c r="F337" s="762">
        <v>507</v>
      </c>
      <c r="G337" s="762">
        <v>359</v>
      </c>
      <c r="H337" s="721" t="s">
        <v>628</v>
      </c>
      <c r="I337" s="722">
        <v>50</v>
      </c>
      <c r="J337" s="762">
        <v>359</v>
      </c>
      <c r="K337" s="762">
        <v>507</v>
      </c>
      <c r="L337" s="762">
        <v>359</v>
      </c>
      <c r="M337" s="721" t="s">
        <v>628</v>
      </c>
      <c r="N337" s="722">
        <v>49</v>
      </c>
      <c r="O337" s="762">
        <v>359</v>
      </c>
      <c r="P337" s="762">
        <v>507</v>
      </c>
      <c r="Q337" s="762">
        <v>359</v>
      </c>
      <c r="R337" s="724" t="s">
        <v>628</v>
      </c>
      <c r="S337" s="722">
        <v>47</v>
      </c>
      <c r="T337" s="762">
        <v>374</v>
      </c>
      <c r="U337" s="762">
        <v>508</v>
      </c>
      <c r="V337" s="762">
        <v>374</v>
      </c>
      <c r="W337" s="721" t="s">
        <v>627</v>
      </c>
      <c r="X337" s="722">
        <v>29</v>
      </c>
      <c r="Y337" s="762">
        <v>384</v>
      </c>
      <c r="Z337" s="762">
        <v>518</v>
      </c>
      <c r="AA337" s="762">
        <v>384</v>
      </c>
      <c r="AB337" s="721" t="s">
        <v>627</v>
      </c>
      <c r="AC337" s="722">
        <v>26</v>
      </c>
      <c r="AD337" s="721" t="str">
        <f>VLOOKUP(B:B,'Conditions and freight surcharg'!A:D,3,FALSE)</f>
        <v>Refer to Terms and Surcharges</v>
      </c>
      <c r="AE337" s="721" t="str">
        <f>VLOOKUP(C:C,'Conditions and freight surcharg'!B:E,3,FALSE)</f>
        <v>AMS, Low-Sulphur SC and GRI</v>
      </c>
    </row>
    <row r="338" spans="1:31" s="709" customFormat="1" ht="30" customHeight="1">
      <c r="A338" s="36"/>
      <c r="B338" s="484" t="s">
        <v>340</v>
      </c>
      <c r="C338" s="726" t="s">
        <v>515</v>
      </c>
      <c r="D338" s="720" t="s">
        <v>713</v>
      </c>
      <c r="E338" s="762">
        <v>380</v>
      </c>
      <c r="F338" s="762">
        <v>502</v>
      </c>
      <c r="G338" s="762">
        <v>380</v>
      </c>
      <c r="H338" s="721" t="s">
        <v>627</v>
      </c>
      <c r="I338" s="722">
        <v>92</v>
      </c>
      <c r="J338" s="762">
        <v>380</v>
      </c>
      <c r="K338" s="762">
        <v>502</v>
      </c>
      <c r="L338" s="762">
        <v>380</v>
      </c>
      <c r="M338" s="721" t="s">
        <v>627</v>
      </c>
      <c r="N338" s="722">
        <v>91</v>
      </c>
      <c r="O338" s="762">
        <v>380</v>
      </c>
      <c r="P338" s="762">
        <v>502</v>
      </c>
      <c r="Q338" s="762">
        <v>380</v>
      </c>
      <c r="R338" s="724" t="s">
        <v>627</v>
      </c>
      <c r="S338" s="722">
        <v>89</v>
      </c>
      <c r="T338" s="762">
        <v>390</v>
      </c>
      <c r="U338" s="762">
        <v>512</v>
      </c>
      <c r="V338" s="762">
        <v>390</v>
      </c>
      <c r="W338" s="721" t="s">
        <v>627</v>
      </c>
      <c r="X338" s="722">
        <v>41</v>
      </c>
      <c r="Y338" s="762">
        <v>390</v>
      </c>
      <c r="Z338" s="762">
        <v>512</v>
      </c>
      <c r="AA338" s="762">
        <v>390</v>
      </c>
      <c r="AB338" s="721" t="s">
        <v>627</v>
      </c>
      <c r="AC338" s="722">
        <v>38</v>
      </c>
      <c r="AD338" s="721" t="str">
        <f>VLOOKUP(B:B,'Conditions and freight surcharg'!A:D,3,FALSE)</f>
        <v>Refer to Terms and Surcharges</v>
      </c>
      <c r="AE338" s="721" t="str">
        <f>VLOOKUP(C:C,'Conditions and freight surcharg'!B:E,3,FALSE)</f>
        <v>AMS, Low-Sulphur SC and GRI</v>
      </c>
    </row>
    <row r="339" spans="1:31" s="709" customFormat="1" ht="30" customHeight="1">
      <c r="A339" s="36"/>
      <c r="B339" s="484" t="s">
        <v>2249</v>
      </c>
      <c r="C339" s="720" t="s">
        <v>516</v>
      </c>
      <c r="D339" s="720" t="s">
        <v>713</v>
      </c>
      <c r="E339" s="762">
        <v>280</v>
      </c>
      <c r="F339" s="762">
        <v>280</v>
      </c>
      <c r="G339" s="762">
        <v>280</v>
      </c>
      <c r="H339" s="721" t="s">
        <v>628</v>
      </c>
      <c r="I339" s="722">
        <v>34</v>
      </c>
      <c r="J339" s="762">
        <v>280</v>
      </c>
      <c r="K339" s="762">
        <v>280</v>
      </c>
      <c r="L339" s="762">
        <v>280</v>
      </c>
      <c r="M339" s="721" t="s">
        <v>628</v>
      </c>
      <c r="N339" s="722">
        <v>33</v>
      </c>
      <c r="O339" s="762">
        <v>280</v>
      </c>
      <c r="P339" s="762">
        <v>280</v>
      </c>
      <c r="Q339" s="762">
        <v>280</v>
      </c>
      <c r="R339" s="724" t="s">
        <v>628</v>
      </c>
      <c r="S339" s="722">
        <v>31</v>
      </c>
      <c r="T339" s="762">
        <v>302</v>
      </c>
      <c r="U339" s="762">
        <v>302</v>
      </c>
      <c r="V339" s="762">
        <v>302</v>
      </c>
      <c r="W339" s="721" t="s">
        <v>627</v>
      </c>
      <c r="X339" s="722">
        <v>40</v>
      </c>
      <c r="Y339" s="762">
        <v>312</v>
      </c>
      <c r="Z339" s="762">
        <v>312</v>
      </c>
      <c r="AA339" s="762">
        <v>312</v>
      </c>
      <c r="AB339" s="721" t="s">
        <v>627</v>
      </c>
      <c r="AC339" s="722">
        <v>37</v>
      </c>
      <c r="AD339" s="721" t="e">
        <f>VLOOKUP(B:B,'Conditions and freight surcharg'!A:D,3,FALSE)</f>
        <v>#N/A</v>
      </c>
      <c r="AE339" s="721" t="str">
        <f>VLOOKUP(C:C,'Conditions and freight surcharg'!B:E,3,FALSE)</f>
        <v>AMS, Low-Sulphur SC and GRI</v>
      </c>
    </row>
    <row r="340" spans="1:31" s="709" customFormat="1" ht="30" customHeight="1">
      <c r="A340" s="36"/>
      <c r="B340" s="484" t="s">
        <v>679</v>
      </c>
      <c r="C340" s="720" t="s">
        <v>516</v>
      </c>
      <c r="D340" s="720" t="s">
        <v>713</v>
      </c>
      <c r="E340" s="762">
        <v>280</v>
      </c>
      <c r="F340" s="762">
        <v>280</v>
      </c>
      <c r="G340" s="762">
        <v>280</v>
      </c>
      <c r="H340" s="721" t="s">
        <v>628</v>
      </c>
      <c r="I340" s="722">
        <v>34</v>
      </c>
      <c r="J340" s="762">
        <v>280</v>
      </c>
      <c r="K340" s="762">
        <v>280</v>
      </c>
      <c r="L340" s="762">
        <v>280</v>
      </c>
      <c r="M340" s="721" t="s">
        <v>628</v>
      </c>
      <c r="N340" s="722">
        <v>33</v>
      </c>
      <c r="O340" s="762">
        <v>280</v>
      </c>
      <c r="P340" s="762">
        <v>280</v>
      </c>
      <c r="Q340" s="762">
        <v>280</v>
      </c>
      <c r="R340" s="721" t="s">
        <v>628</v>
      </c>
      <c r="S340" s="722">
        <v>31</v>
      </c>
      <c r="T340" s="762">
        <v>302</v>
      </c>
      <c r="U340" s="762">
        <v>302</v>
      </c>
      <c r="V340" s="762">
        <v>302</v>
      </c>
      <c r="W340" s="721" t="s">
        <v>627</v>
      </c>
      <c r="X340" s="722">
        <v>40</v>
      </c>
      <c r="Y340" s="762">
        <v>312</v>
      </c>
      <c r="Z340" s="762">
        <v>312</v>
      </c>
      <c r="AA340" s="762">
        <v>312</v>
      </c>
      <c r="AB340" s="721" t="s">
        <v>627</v>
      </c>
      <c r="AC340" s="722">
        <v>37</v>
      </c>
      <c r="AD340" s="721" t="str">
        <f>VLOOKUP(B:B,'Conditions and freight surcharg'!A:D,3,FALSE)</f>
        <v>Refer to Terms and Surcharges</v>
      </c>
      <c r="AE340" s="721" t="str">
        <f>VLOOKUP(C:C,'Conditions and freight surcharg'!B:E,3,FALSE)</f>
        <v>AMS, Low-Sulphur SC and GRI</v>
      </c>
    </row>
    <row r="341" spans="1:31" s="709" customFormat="1" ht="30" customHeight="1">
      <c r="A341" s="36"/>
      <c r="B341" s="486" t="s">
        <v>461</v>
      </c>
      <c r="C341" s="726" t="s">
        <v>516</v>
      </c>
      <c r="D341" s="720" t="s">
        <v>713</v>
      </c>
      <c r="E341" s="762">
        <v>329</v>
      </c>
      <c r="F341" s="762">
        <v>417</v>
      </c>
      <c r="G341" s="762">
        <v>329</v>
      </c>
      <c r="H341" s="721" t="s">
        <v>628</v>
      </c>
      <c r="I341" s="728">
        <v>49</v>
      </c>
      <c r="J341" s="762">
        <v>329</v>
      </c>
      <c r="K341" s="762">
        <v>417</v>
      </c>
      <c r="L341" s="762">
        <v>329</v>
      </c>
      <c r="M341" s="721" t="s">
        <v>628</v>
      </c>
      <c r="N341" s="728">
        <v>48</v>
      </c>
      <c r="O341" s="762">
        <v>329</v>
      </c>
      <c r="P341" s="762">
        <v>417</v>
      </c>
      <c r="Q341" s="762">
        <v>329</v>
      </c>
      <c r="R341" s="721" t="s">
        <v>628</v>
      </c>
      <c r="S341" s="728">
        <v>46</v>
      </c>
      <c r="T341" s="762">
        <v>340</v>
      </c>
      <c r="U341" s="762">
        <v>406</v>
      </c>
      <c r="V341" s="762">
        <v>340</v>
      </c>
      <c r="W341" s="721" t="s">
        <v>627</v>
      </c>
      <c r="X341" s="728">
        <v>29</v>
      </c>
      <c r="Y341" s="762">
        <v>350</v>
      </c>
      <c r="Z341" s="762">
        <v>416</v>
      </c>
      <c r="AA341" s="762">
        <v>350</v>
      </c>
      <c r="AB341" s="721" t="s">
        <v>627</v>
      </c>
      <c r="AC341" s="722">
        <v>26</v>
      </c>
      <c r="AD341" s="721" t="str">
        <f>VLOOKUP(B:B,'Conditions and freight surcharg'!A:D,3,FALSE)</f>
        <v>Refer to Terms and Surcharges</v>
      </c>
      <c r="AE341" s="721" t="str">
        <f>VLOOKUP(C:C,'Conditions and freight surcharg'!B:E,3,FALSE)</f>
        <v>AMS, Low-Sulphur SC and GRI</v>
      </c>
    </row>
    <row r="342" spans="1:31" s="709" customFormat="1" ht="30" customHeight="1">
      <c r="A342" s="36"/>
      <c r="B342" s="484" t="s">
        <v>455</v>
      </c>
      <c r="C342" s="720" t="s">
        <v>516</v>
      </c>
      <c r="D342" s="720" t="s">
        <v>713</v>
      </c>
      <c r="E342" s="762">
        <v>321</v>
      </c>
      <c r="F342" s="762">
        <v>393</v>
      </c>
      <c r="G342" s="762">
        <v>321</v>
      </c>
      <c r="H342" s="721" t="s">
        <v>628</v>
      </c>
      <c r="I342" s="722">
        <v>46</v>
      </c>
      <c r="J342" s="762">
        <v>321</v>
      </c>
      <c r="K342" s="762">
        <v>393</v>
      </c>
      <c r="L342" s="762">
        <v>321</v>
      </c>
      <c r="M342" s="721" t="s">
        <v>628</v>
      </c>
      <c r="N342" s="722">
        <v>45</v>
      </c>
      <c r="O342" s="762">
        <v>321</v>
      </c>
      <c r="P342" s="762">
        <v>393</v>
      </c>
      <c r="Q342" s="762">
        <v>321</v>
      </c>
      <c r="R342" s="721" t="s">
        <v>628</v>
      </c>
      <c r="S342" s="722">
        <v>43</v>
      </c>
      <c r="T342" s="762">
        <v>340</v>
      </c>
      <c r="U342" s="762">
        <v>406</v>
      </c>
      <c r="V342" s="762">
        <v>340</v>
      </c>
      <c r="W342" s="721" t="s">
        <v>627</v>
      </c>
      <c r="X342" s="722">
        <v>29</v>
      </c>
      <c r="Y342" s="762">
        <v>350</v>
      </c>
      <c r="Z342" s="762">
        <v>416</v>
      </c>
      <c r="AA342" s="762">
        <v>350</v>
      </c>
      <c r="AB342" s="721" t="s">
        <v>627</v>
      </c>
      <c r="AC342" s="722">
        <v>26</v>
      </c>
      <c r="AD342" s="721" t="str">
        <f>VLOOKUP(B:B,'Conditions and freight surcharg'!A:D,3,FALSE)</f>
        <v>Refer to Terms and Surcharges</v>
      </c>
      <c r="AE342" s="721" t="str">
        <f>VLOOKUP(C:C,'Conditions and freight surcharg'!B:E,3,FALSE)</f>
        <v>AMS, Low-Sulphur SC and GRI</v>
      </c>
    </row>
    <row r="343" spans="1:31" s="709" customFormat="1" ht="30" customHeight="1">
      <c r="A343" s="36"/>
      <c r="B343" s="484" t="s">
        <v>614</v>
      </c>
      <c r="C343" s="726" t="s">
        <v>516</v>
      </c>
      <c r="D343" s="720" t="s">
        <v>713</v>
      </c>
      <c r="E343" s="762">
        <v>330</v>
      </c>
      <c r="F343" s="762">
        <v>406</v>
      </c>
      <c r="G343" s="762">
        <v>330</v>
      </c>
      <c r="H343" s="721" t="s">
        <v>627</v>
      </c>
      <c r="I343" s="722">
        <v>77</v>
      </c>
      <c r="J343" s="762">
        <v>330</v>
      </c>
      <c r="K343" s="762">
        <v>406</v>
      </c>
      <c r="L343" s="762">
        <v>330</v>
      </c>
      <c r="M343" s="721" t="s">
        <v>627</v>
      </c>
      <c r="N343" s="722">
        <v>76</v>
      </c>
      <c r="O343" s="762">
        <v>330</v>
      </c>
      <c r="P343" s="762">
        <v>406</v>
      </c>
      <c r="Q343" s="762">
        <v>330</v>
      </c>
      <c r="R343" s="725" t="s">
        <v>627</v>
      </c>
      <c r="S343" s="722">
        <v>74</v>
      </c>
      <c r="T343" s="762">
        <v>340</v>
      </c>
      <c r="U343" s="762">
        <v>416</v>
      </c>
      <c r="V343" s="762">
        <v>340</v>
      </c>
      <c r="W343" s="721" t="s">
        <v>627</v>
      </c>
      <c r="X343" s="722">
        <v>29</v>
      </c>
      <c r="Y343" s="762">
        <v>340</v>
      </c>
      <c r="Z343" s="762">
        <v>416</v>
      </c>
      <c r="AA343" s="762">
        <v>340</v>
      </c>
      <c r="AB343" s="721" t="s">
        <v>627</v>
      </c>
      <c r="AC343" s="722">
        <v>26</v>
      </c>
      <c r="AD343" s="721" t="s">
        <v>927</v>
      </c>
      <c r="AE343" s="721" t="str">
        <f>VLOOKUP(C:C,'Conditions and freight surcharg'!B:E,3,FALSE)</f>
        <v>AMS, Low-Sulphur SC and GRI</v>
      </c>
    </row>
    <row r="344" spans="1:31" s="709" customFormat="1" ht="30" customHeight="1">
      <c r="A344" s="36"/>
      <c r="B344" s="484" t="s">
        <v>228</v>
      </c>
      <c r="C344" s="720" t="s">
        <v>508</v>
      </c>
      <c r="D344" s="720" t="s">
        <v>713</v>
      </c>
      <c r="E344" s="762">
        <v>368</v>
      </c>
      <c r="F344" s="762">
        <v>520</v>
      </c>
      <c r="G344" s="762">
        <v>368</v>
      </c>
      <c r="H344" s="721" t="s">
        <v>627</v>
      </c>
      <c r="I344" s="722">
        <v>77</v>
      </c>
      <c r="J344" s="762">
        <v>368</v>
      </c>
      <c r="K344" s="762">
        <v>520</v>
      </c>
      <c r="L344" s="762">
        <v>368</v>
      </c>
      <c r="M344" s="721" t="s">
        <v>627</v>
      </c>
      <c r="N344" s="722">
        <v>76</v>
      </c>
      <c r="O344" s="762">
        <v>368</v>
      </c>
      <c r="P344" s="762">
        <v>520</v>
      </c>
      <c r="Q344" s="762">
        <v>368</v>
      </c>
      <c r="R344" s="724" t="s">
        <v>627</v>
      </c>
      <c r="S344" s="722">
        <v>74</v>
      </c>
      <c r="T344" s="762">
        <v>378</v>
      </c>
      <c r="U344" s="762">
        <v>530</v>
      </c>
      <c r="V344" s="762">
        <v>378</v>
      </c>
      <c r="W344" s="721" t="s">
        <v>627</v>
      </c>
      <c r="X344" s="722">
        <v>29</v>
      </c>
      <c r="Y344" s="762">
        <v>378</v>
      </c>
      <c r="Z344" s="762">
        <v>530</v>
      </c>
      <c r="AA344" s="762">
        <v>378</v>
      </c>
      <c r="AB344" s="721" t="s">
        <v>627</v>
      </c>
      <c r="AC344" s="722">
        <v>26</v>
      </c>
      <c r="AD344" s="721" t="str">
        <f>VLOOKUP(B:B,'Conditions and freight surcharg'!A:D,3,FALSE)</f>
        <v>Refer to Terms and Surcharges</v>
      </c>
      <c r="AE344" s="721" t="str">
        <f>VLOOKUP(C:C,'Conditions and freight surcharg'!B:E,3,FALSE)</f>
        <v>AMS, Low-Sulphur SC and GRI</v>
      </c>
    </row>
    <row r="345" spans="1:31" s="709" customFormat="1" ht="30" customHeight="1">
      <c r="A345" s="36"/>
      <c r="B345" s="484" t="s">
        <v>2246</v>
      </c>
      <c r="C345" s="720" t="s">
        <v>512</v>
      </c>
      <c r="D345" s="720" t="s">
        <v>713</v>
      </c>
      <c r="E345" s="762">
        <v>386</v>
      </c>
      <c r="F345" s="762">
        <v>520</v>
      </c>
      <c r="G345" s="762">
        <v>386</v>
      </c>
      <c r="H345" s="721" t="s">
        <v>627</v>
      </c>
      <c r="I345" s="722">
        <v>83</v>
      </c>
      <c r="J345" s="762">
        <v>386</v>
      </c>
      <c r="K345" s="762">
        <v>520</v>
      </c>
      <c r="L345" s="762">
        <v>386</v>
      </c>
      <c r="M345" s="721" t="s">
        <v>627</v>
      </c>
      <c r="N345" s="722">
        <v>82</v>
      </c>
      <c r="O345" s="762">
        <v>386</v>
      </c>
      <c r="P345" s="762">
        <v>520</v>
      </c>
      <c r="Q345" s="762">
        <v>386</v>
      </c>
      <c r="R345" s="724" t="s">
        <v>627</v>
      </c>
      <c r="S345" s="722">
        <v>80</v>
      </c>
      <c r="T345" s="762">
        <v>396</v>
      </c>
      <c r="U345" s="762">
        <v>530</v>
      </c>
      <c r="V345" s="762">
        <v>396</v>
      </c>
      <c r="W345" s="721" t="s">
        <v>627</v>
      </c>
      <c r="X345" s="722">
        <v>32</v>
      </c>
      <c r="Y345" s="762">
        <v>396</v>
      </c>
      <c r="Z345" s="762">
        <v>530</v>
      </c>
      <c r="AA345" s="762">
        <v>396</v>
      </c>
      <c r="AB345" s="721" t="s">
        <v>627</v>
      </c>
      <c r="AC345" s="722">
        <v>29</v>
      </c>
      <c r="AD345" s="721" t="s">
        <v>927</v>
      </c>
      <c r="AE345" s="721" t="str">
        <f>VLOOKUP(C:C,'Conditions and freight surcharg'!B:E,3,FALSE)</f>
        <v>AMS, Low-Sulphur SC and GRI</v>
      </c>
    </row>
    <row r="346" spans="1:31" s="709" customFormat="1" ht="30" customHeight="1">
      <c r="A346" s="36"/>
      <c r="B346" s="745" t="s">
        <v>600</v>
      </c>
      <c r="C346" s="720" t="s">
        <v>512</v>
      </c>
      <c r="D346" s="720" t="s">
        <v>713</v>
      </c>
      <c r="E346" s="762">
        <v>379</v>
      </c>
      <c r="F346" s="762">
        <v>499</v>
      </c>
      <c r="G346" s="762">
        <v>379</v>
      </c>
      <c r="H346" s="721" t="s">
        <v>627</v>
      </c>
      <c r="I346" s="722">
        <v>83</v>
      </c>
      <c r="J346" s="762">
        <v>379</v>
      </c>
      <c r="K346" s="762">
        <v>499</v>
      </c>
      <c r="L346" s="762">
        <v>379</v>
      </c>
      <c r="M346" s="721" t="s">
        <v>627</v>
      </c>
      <c r="N346" s="722">
        <v>82</v>
      </c>
      <c r="O346" s="762">
        <v>379</v>
      </c>
      <c r="P346" s="762">
        <v>499</v>
      </c>
      <c r="Q346" s="762">
        <v>379</v>
      </c>
      <c r="R346" s="721" t="s">
        <v>627</v>
      </c>
      <c r="S346" s="722">
        <v>80</v>
      </c>
      <c r="T346" s="762">
        <v>389</v>
      </c>
      <c r="U346" s="762">
        <v>509</v>
      </c>
      <c r="V346" s="762">
        <v>389</v>
      </c>
      <c r="W346" s="721" t="s">
        <v>627</v>
      </c>
      <c r="X346" s="722">
        <v>32</v>
      </c>
      <c r="Y346" s="762">
        <v>389</v>
      </c>
      <c r="Z346" s="762">
        <v>509</v>
      </c>
      <c r="AA346" s="762">
        <v>389</v>
      </c>
      <c r="AB346" s="721" t="s">
        <v>627</v>
      </c>
      <c r="AC346" s="722">
        <v>29</v>
      </c>
      <c r="AD346" s="721" t="str">
        <f>VLOOKUP(B:B,'Conditions and freight surcharg'!A:D,3,FALSE)</f>
        <v>Refer to Terms and Surcharges</v>
      </c>
      <c r="AE346" s="721" t="str">
        <f>VLOOKUP(C:C,'Conditions and freight surcharg'!B:E,3,FALSE)</f>
        <v>AMS, Low-Sulphur SC and GRI</v>
      </c>
    </row>
    <row r="347" spans="1:31" s="709" customFormat="1" ht="30" customHeight="1">
      <c r="A347" s="36"/>
      <c r="B347" s="484" t="s">
        <v>397</v>
      </c>
      <c r="C347" s="720" t="s">
        <v>512</v>
      </c>
      <c r="D347" s="720" t="s">
        <v>713</v>
      </c>
      <c r="E347" s="762">
        <v>386</v>
      </c>
      <c r="F347" s="762">
        <v>520</v>
      </c>
      <c r="G347" s="762">
        <v>386</v>
      </c>
      <c r="H347" s="721" t="s">
        <v>627</v>
      </c>
      <c r="I347" s="722">
        <v>91</v>
      </c>
      <c r="J347" s="762">
        <v>386</v>
      </c>
      <c r="K347" s="762">
        <v>520</v>
      </c>
      <c r="L347" s="762">
        <v>386</v>
      </c>
      <c r="M347" s="721" t="s">
        <v>627</v>
      </c>
      <c r="N347" s="722">
        <v>90</v>
      </c>
      <c r="O347" s="762">
        <v>386</v>
      </c>
      <c r="P347" s="762">
        <v>520</v>
      </c>
      <c r="Q347" s="762">
        <v>386</v>
      </c>
      <c r="R347" s="724" t="s">
        <v>627</v>
      </c>
      <c r="S347" s="722">
        <v>88</v>
      </c>
      <c r="T347" s="762">
        <v>396</v>
      </c>
      <c r="U347" s="762">
        <v>530</v>
      </c>
      <c r="V347" s="762">
        <v>396</v>
      </c>
      <c r="W347" s="721" t="s">
        <v>627</v>
      </c>
      <c r="X347" s="722">
        <v>40</v>
      </c>
      <c r="Y347" s="762">
        <v>396</v>
      </c>
      <c r="Z347" s="762">
        <v>530</v>
      </c>
      <c r="AA347" s="762">
        <v>396</v>
      </c>
      <c r="AB347" s="721" t="s">
        <v>627</v>
      </c>
      <c r="AC347" s="722">
        <v>37</v>
      </c>
      <c r="AD347" s="721" t="str">
        <f>VLOOKUP(B:B,'Conditions and freight surcharg'!A:D,3,FALSE)</f>
        <v>Refer to Terms and Surcharges</v>
      </c>
      <c r="AE347" s="721" t="str">
        <f>VLOOKUP(C:C,'Conditions and freight surcharg'!B:E,3,FALSE)</f>
        <v>AMS, Low-Sulphur SC and GRI</v>
      </c>
    </row>
    <row r="348" spans="1:31" s="709" customFormat="1" ht="30" customHeight="1">
      <c r="A348" s="36"/>
      <c r="B348" s="486" t="s">
        <v>18</v>
      </c>
      <c r="C348" s="726" t="s">
        <v>512</v>
      </c>
      <c r="D348" s="720" t="s">
        <v>713</v>
      </c>
      <c r="E348" s="762">
        <v>383</v>
      </c>
      <c r="F348" s="762">
        <v>511</v>
      </c>
      <c r="G348" s="762">
        <v>383</v>
      </c>
      <c r="H348" s="721" t="s">
        <v>627</v>
      </c>
      <c r="I348" s="722">
        <v>65</v>
      </c>
      <c r="J348" s="762">
        <v>383</v>
      </c>
      <c r="K348" s="762">
        <v>511</v>
      </c>
      <c r="L348" s="762">
        <v>383</v>
      </c>
      <c r="M348" s="721" t="s">
        <v>627</v>
      </c>
      <c r="N348" s="722">
        <v>64</v>
      </c>
      <c r="O348" s="762">
        <v>383</v>
      </c>
      <c r="P348" s="762">
        <v>511</v>
      </c>
      <c r="Q348" s="762">
        <v>383</v>
      </c>
      <c r="R348" s="721" t="s">
        <v>627</v>
      </c>
      <c r="S348" s="722">
        <v>62</v>
      </c>
      <c r="T348" s="762">
        <v>393</v>
      </c>
      <c r="U348" s="762">
        <v>521</v>
      </c>
      <c r="V348" s="762">
        <v>393</v>
      </c>
      <c r="W348" s="721" t="s">
        <v>627</v>
      </c>
      <c r="X348" s="722">
        <v>40</v>
      </c>
      <c r="Y348" s="762">
        <v>393</v>
      </c>
      <c r="Z348" s="762">
        <v>521</v>
      </c>
      <c r="AA348" s="762">
        <v>393</v>
      </c>
      <c r="AB348" s="721" t="s">
        <v>627</v>
      </c>
      <c r="AC348" s="722">
        <v>37</v>
      </c>
      <c r="AD348" s="721" t="s">
        <v>927</v>
      </c>
      <c r="AE348" s="721" t="str">
        <f>VLOOKUP(C:C,'Conditions and freight surcharg'!B:E,3,FALSE)</f>
        <v>AMS, Low-Sulphur SC and GRI</v>
      </c>
    </row>
    <row r="349" spans="1:31" s="709" customFormat="1" ht="30" customHeight="1">
      <c r="A349" s="36"/>
      <c r="B349" s="734" t="s">
        <v>123</v>
      </c>
      <c r="C349" s="735" t="s">
        <v>498</v>
      </c>
      <c r="D349" s="720" t="s">
        <v>713</v>
      </c>
      <c r="E349" s="762">
        <v>364</v>
      </c>
      <c r="F349" s="762">
        <v>522</v>
      </c>
      <c r="G349" s="762">
        <v>364</v>
      </c>
      <c r="H349" s="721" t="s">
        <v>628</v>
      </c>
      <c r="I349" s="722">
        <v>55</v>
      </c>
      <c r="J349" s="762">
        <v>364</v>
      </c>
      <c r="K349" s="762">
        <v>522</v>
      </c>
      <c r="L349" s="762">
        <v>364</v>
      </c>
      <c r="M349" s="721" t="s">
        <v>628</v>
      </c>
      <c r="N349" s="722">
        <v>54</v>
      </c>
      <c r="O349" s="762">
        <v>364</v>
      </c>
      <c r="P349" s="762">
        <v>522</v>
      </c>
      <c r="Q349" s="762">
        <v>364</v>
      </c>
      <c r="R349" s="721" t="s">
        <v>628</v>
      </c>
      <c r="S349" s="722">
        <v>52</v>
      </c>
      <c r="T349" s="762">
        <v>361</v>
      </c>
      <c r="U349" s="762">
        <v>415</v>
      </c>
      <c r="V349" s="762">
        <v>361</v>
      </c>
      <c r="W349" s="721" t="s">
        <v>627</v>
      </c>
      <c r="X349" s="722">
        <v>32</v>
      </c>
      <c r="Y349" s="762">
        <v>371</v>
      </c>
      <c r="Z349" s="762">
        <v>425</v>
      </c>
      <c r="AA349" s="762">
        <v>371</v>
      </c>
      <c r="AB349" s="721" t="s">
        <v>627</v>
      </c>
      <c r="AC349" s="722">
        <v>29</v>
      </c>
      <c r="AD349" s="721" t="s">
        <v>927</v>
      </c>
      <c r="AE349" s="721" t="str">
        <f>VLOOKUP(C:C,'Conditions and freight surcharg'!B:E,3,FALSE)</f>
        <v>AMS, Low-Sulphur SC and GRI</v>
      </c>
    </row>
    <row r="350" spans="1:31" s="709" customFormat="1" ht="30" customHeight="1">
      <c r="A350" s="36"/>
      <c r="B350" s="484" t="s">
        <v>471</v>
      </c>
      <c r="C350" s="720" t="s">
        <v>498</v>
      </c>
      <c r="D350" s="720" t="s">
        <v>713</v>
      </c>
      <c r="E350" s="762">
        <v>382</v>
      </c>
      <c r="F350" s="762">
        <v>508</v>
      </c>
      <c r="G350" s="762">
        <v>382</v>
      </c>
      <c r="H350" s="721" t="s">
        <v>627</v>
      </c>
      <c r="I350" s="722">
        <v>80</v>
      </c>
      <c r="J350" s="762">
        <v>382</v>
      </c>
      <c r="K350" s="762">
        <v>508</v>
      </c>
      <c r="L350" s="762">
        <v>382</v>
      </c>
      <c r="M350" s="721" t="s">
        <v>627</v>
      </c>
      <c r="N350" s="722">
        <v>79</v>
      </c>
      <c r="O350" s="762">
        <v>382</v>
      </c>
      <c r="P350" s="762">
        <v>508</v>
      </c>
      <c r="Q350" s="762">
        <v>382</v>
      </c>
      <c r="R350" s="724" t="s">
        <v>627</v>
      </c>
      <c r="S350" s="722">
        <v>77</v>
      </c>
      <c r="T350" s="762">
        <v>392</v>
      </c>
      <c r="U350" s="762">
        <v>518</v>
      </c>
      <c r="V350" s="762">
        <v>392</v>
      </c>
      <c r="W350" s="721" t="s">
        <v>627</v>
      </c>
      <c r="X350" s="722">
        <v>32</v>
      </c>
      <c r="Y350" s="762">
        <v>392</v>
      </c>
      <c r="Z350" s="762">
        <v>518</v>
      </c>
      <c r="AA350" s="762">
        <v>392</v>
      </c>
      <c r="AB350" s="721" t="s">
        <v>627</v>
      </c>
      <c r="AC350" s="722">
        <v>29</v>
      </c>
      <c r="AD350" s="721" t="str">
        <f>VLOOKUP(B:B,'Conditions and freight surcharg'!A:D,3,FALSE)</f>
        <v>Refer to Terms and Surcharges</v>
      </c>
      <c r="AE350" s="721" t="str">
        <f>VLOOKUP(C:C,'Conditions and freight surcharg'!B:E,3,FALSE)</f>
        <v>AMS, Low-Sulphur SC and GRI</v>
      </c>
    </row>
    <row r="351" spans="1:31" s="709" customFormat="1" ht="30" customHeight="1">
      <c r="A351" s="36"/>
      <c r="B351" s="484" t="s">
        <v>601</v>
      </c>
      <c r="C351" s="720" t="s">
        <v>507</v>
      </c>
      <c r="D351" s="720" t="s">
        <v>713</v>
      </c>
      <c r="E351" s="762">
        <v>354</v>
      </c>
      <c r="F351" s="762">
        <v>492</v>
      </c>
      <c r="G351" s="762">
        <v>354</v>
      </c>
      <c r="H351" s="721" t="s">
        <v>628</v>
      </c>
      <c r="I351" s="722">
        <v>52</v>
      </c>
      <c r="J351" s="762">
        <v>354</v>
      </c>
      <c r="K351" s="762">
        <v>492</v>
      </c>
      <c r="L351" s="762">
        <v>354</v>
      </c>
      <c r="M351" s="721" t="s">
        <v>628</v>
      </c>
      <c r="N351" s="722">
        <v>51</v>
      </c>
      <c r="O351" s="762">
        <v>354</v>
      </c>
      <c r="P351" s="762">
        <v>492</v>
      </c>
      <c r="Q351" s="762">
        <v>354</v>
      </c>
      <c r="R351" s="724" t="s">
        <v>628</v>
      </c>
      <c r="S351" s="722">
        <v>49</v>
      </c>
      <c r="T351" s="762">
        <v>372</v>
      </c>
      <c r="U351" s="762">
        <v>448</v>
      </c>
      <c r="V351" s="762">
        <v>372</v>
      </c>
      <c r="W351" s="721" t="s">
        <v>627</v>
      </c>
      <c r="X351" s="722">
        <v>32</v>
      </c>
      <c r="Y351" s="762">
        <v>382</v>
      </c>
      <c r="Z351" s="762">
        <v>458</v>
      </c>
      <c r="AA351" s="762">
        <v>382</v>
      </c>
      <c r="AB351" s="721" t="s">
        <v>627</v>
      </c>
      <c r="AC351" s="722">
        <v>29</v>
      </c>
      <c r="AD351" s="721" t="str">
        <f>VLOOKUP(B:B,'Conditions and freight surcharg'!A:D,3,FALSE)</f>
        <v>Refer to Terms and Surcharges</v>
      </c>
      <c r="AE351" s="721" t="str">
        <f>VLOOKUP(C:C,'Conditions and freight surcharg'!B:E,3,FALSE)</f>
        <v>AMS, Low-Sulphur SC and GRI</v>
      </c>
    </row>
    <row r="352" spans="1:31" s="709" customFormat="1" ht="30" customHeight="1">
      <c r="A352" s="36"/>
      <c r="B352" s="484" t="s">
        <v>541</v>
      </c>
      <c r="C352" s="720" t="s">
        <v>511</v>
      </c>
      <c r="D352" s="720" t="s">
        <v>713</v>
      </c>
      <c r="E352" s="762">
        <v>387</v>
      </c>
      <c r="F352" s="762">
        <v>591</v>
      </c>
      <c r="G352" s="762">
        <v>387</v>
      </c>
      <c r="H352" s="721" t="s">
        <v>628</v>
      </c>
      <c r="I352" s="722">
        <v>54</v>
      </c>
      <c r="J352" s="762">
        <v>387</v>
      </c>
      <c r="K352" s="762">
        <v>591</v>
      </c>
      <c r="L352" s="762">
        <v>387</v>
      </c>
      <c r="M352" s="721" t="s">
        <v>628</v>
      </c>
      <c r="N352" s="722">
        <v>53</v>
      </c>
      <c r="O352" s="762">
        <v>387</v>
      </c>
      <c r="P352" s="762">
        <v>591</v>
      </c>
      <c r="Q352" s="762">
        <v>387</v>
      </c>
      <c r="R352" s="724" t="s">
        <v>628</v>
      </c>
      <c r="S352" s="722">
        <v>51</v>
      </c>
      <c r="T352" s="762">
        <v>387</v>
      </c>
      <c r="U352" s="762">
        <v>493</v>
      </c>
      <c r="V352" s="762">
        <v>387</v>
      </c>
      <c r="W352" s="721" t="s">
        <v>627</v>
      </c>
      <c r="X352" s="722">
        <v>32</v>
      </c>
      <c r="Y352" s="762">
        <v>397</v>
      </c>
      <c r="Z352" s="762">
        <v>503</v>
      </c>
      <c r="AA352" s="762">
        <v>397</v>
      </c>
      <c r="AB352" s="721" t="s">
        <v>627</v>
      </c>
      <c r="AC352" s="722">
        <v>29</v>
      </c>
      <c r="AD352" s="721" t="str">
        <f>VLOOKUP(B:B,'Conditions and freight surcharg'!A:D,3,FALSE)</f>
        <v>Refer to Terms and Surcharges</v>
      </c>
      <c r="AE352" s="721" t="str">
        <f>VLOOKUP(C:C,'Conditions and freight surcharg'!B:E,3,FALSE)</f>
        <v>AMS, Low-Sulphur SC and GRI</v>
      </c>
    </row>
    <row r="353" spans="1:31" s="709" customFormat="1" ht="30" customHeight="1">
      <c r="A353" s="36"/>
      <c r="B353" s="484" t="s">
        <v>229</v>
      </c>
      <c r="C353" s="720" t="s">
        <v>509</v>
      </c>
      <c r="D353" s="720" t="s">
        <v>713</v>
      </c>
      <c r="E353" s="762">
        <v>429</v>
      </c>
      <c r="F353" s="762">
        <v>717</v>
      </c>
      <c r="G353" s="762">
        <v>429</v>
      </c>
      <c r="H353" s="721" t="s">
        <v>628</v>
      </c>
      <c r="I353" s="722">
        <v>51</v>
      </c>
      <c r="J353" s="762">
        <v>429</v>
      </c>
      <c r="K353" s="762">
        <v>717</v>
      </c>
      <c r="L353" s="762">
        <v>429</v>
      </c>
      <c r="M353" s="721" t="s">
        <v>628</v>
      </c>
      <c r="N353" s="722">
        <v>50</v>
      </c>
      <c r="O353" s="762">
        <v>429</v>
      </c>
      <c r="P353" s="762">
        <v>717</v>
      </c>
      <c r="Q353" s="762">
        <v>429</v>
      </c>
      <c r="R353" s="725" t="s">
        <v>628</v>
      </c>
      <c r="S353" s="722">
        <v>48</v>
      </c>
      <c r="T353" s="762">
        <v>406</v>
      </c>
      <c r="U353" s="762">
        <v>604</v>
      </c>
      <c r="V353" s="762">
        <v>406</v>
      </c>
      <c r="W353" s="721" t="s">
        <v>627</v>
      </c>
      <c r="X353" s="722">
        <v>29</v>
      </c>
      <c r="Y353" s="762">
        <v>416</v>
      </c>
      <c r="Z353" s="762">
        <v>614</v>
      </c>
      <c r="AA353" s="762">
        <v>416</v>
      </c>
      <c r="AB353" s="721" t="s">
        <v>627</v>
      </c>
      <c r="AC353" s="722">
        <v>26</v>
      </c>
      <c r="AD353" s="721" t="s">
        <v>927</v>
      </c>
      <c r="AE353" s="721" t="str">
        <f>VLOOKUP(C:C,'Conditions and freight surcharg'!B:E,3,FALSE)</f>
        <v>AMS, Low-Sulphur SC and GRI</v>
      </c>
    </row>
    <row r="354" spans="1:31" s="709" customFormat="1" ht="30" customHeight="1">
      <c r="A354" s="36"/>
      <c r="B354" s="484" t="s">
        <v>53</v>
      </c>
      <c r="C354" s="720" t="s">
        <v>529</v>
      </c>
      <c r="D354" s="720" t="s">
        <v>713</v>
      </c>
      <c r="E354" s="762">
        <v>399</v>
      </c>
      <c r="F354" s="762">
        <v>559</v>
      </c>
      <c r="G354" s="762">
        <v>399</v>
      </c>
      <c r="H354" s="721" t="s">
        <v>627</v>
      </c>
      <c r="I354" s="722">
        <v>83</v>
      </c>
      <c r="J354" s="762">
        <v>399</v>
      </c>
      <c r="K354" s="762">
        <v>559</v>
      </c>
      <c r="L354" s="762">
        <v>399</v>
      </c>
      <c r="M354" s="721" t="s">
        <v>627</v>
      </c>
      <c r="N354" s="722">
        <v>82</v>
      </c>
      <c r="O354" s="762">
        <v>399</v>
      </c>
      <c r="P354" s="762">
        <v>559</v>
      </c>
      <c r="Q354" s="762">
        <v>399</v>
      </c>
      <c r="R354" s="721" t="s">
        <v>627</v>
      </c>
      <c r="S354" s="722">
        <v>80</v>
      </c>
      <c r="T354" s="762">
        <v>409</v>
      </c>
      <c r="U354" s="762">
        <v>569</v>
      </c>
      <c r="V354" s="762">
        <v>409</v>
      </c>
      <c r="W354" s="721" t="s">
        <v>627</v>
      </c>
      <c r="X354" s="722">
        <v>32</v>
      </c>
      <c r="Y354" s="762">
        <v>409</v>
      </c>
      <c r="Z354" s="762">
        <v>569</v>
      </c>
      <c r="AA354" s="762">
        <v>409</v>
      </c>
      <c r="AB354" s="721" t="s">
        <v>627</v>
      </c>
      <c r="AC354" s="722">
        <v>29</v>
      </c>
      <c r="AD354" s="721" t="s">
        <v>927</v>
      </c>
      <c r="AE354" s="721" t="str">
        <f>VLOOKUP(C:C,'Conditions and freight surcharg'!B:E,3,FALSE)</f>
        <v>AMS, Low-Sulphur SC and GRI</v>
      </c>
    </row>
    <row r="355" spans="1:31" s="709" customFormat="1" ht="30" customHeight="1">
      <c r="A355" s="36"/>
      <c r="B355" s="484" t="s">
        <v>345</v>
      </c>
      <c r="C355" s="720" t="s">
        <v>517</v>
      </c>
      <c r="D355" s="720" t="s">
        <v>713</v>
      </c>
      <c r="E355" s="762">
        <v>392</v>
      </c>
      <c r="F355" s="762">
        <v>606</v>
      </c>
      <c r="G355" s="762">
        <v>392</v>
      </c>
      <c r="H355" s="721" t="s">
        <v>628</v>
      </c>
      <c r="I355" s="722">
        <v>54</v>
      </c>
      <c r="J355" s="762">
        <v>392</v>
      </c>
      <c r="K355" s="762">
        <v>606</v>
      </c>
      <c r="L355" s="762">
        <v>392</v>
      </c>
      <c r="M355" s="721" t="s">
        <v>628</v>
      </c>
      <c r="N355" s="722">
        <v>53</v>
      </c>
      <c r="O355" s="762">
        <v>392</v>
      </c>
      <c r="P355" s="762">
        <v>606</v>
      </c>
      <c r="Q355" s="762">
        <v>392</v>
      </c>
      <c r="R355" s="721" t="s">
        <v>628</v>
      </c>
      <c r="S355" s="722">
        <v>51</v>
      </c>
      <c r="T355" s="731">
        <v>393</v>
      </c>
      <c r="U355" s="731">
        <v>511</v>
      </c>
      <c r="V355" s="731">
        <v>393</v>
      </c>
      <c r="W355" s="721" t="s">
        <v>627</v>
      </c>
      <c r="X355" s="722">
        <v>32</v>
      </c>
      <c r="Y355" s="762">
        <v>403</v>
      </c>
      <c r="Z355" s="762">
        <v>521</v>
      </c>
      <c r="AA355" s="762">
        <v>403</v>
      </c>
      <c r="AB355" s="721" t="s">
        <v>627</v>
      </c>
      <c r="AC355" s="722">
        <v>29</v>
      </c>
      <c r="AD355" s="721" t="str">
        <f>VLOOKUP(B:B,'Conditions and freight surcharg'!A:D,3,FALSE)</f>
        <v>Refer to Terms and Surcharges</v>
      </c>
      <c r="AE355" s="721" t="str">
        <f>VLOOKUP(C:C,'Conditions and freight surcharg'!B:E,3,FALSE)</f>
        <v>AMS, Low-Sulphur SC and GRI</v>
      </c>
    </row>
    <row r="356" spans="1:31" s="709" customFormat="1" ht="30" customHeight="1">
      <c r="A356" s="36"/>
      <c r="B356" s="484" t="s">
        <v>389</v>
      </c>
      <c r="C356" s="720" t="s">
        <v>520</v>
      </c>
      <c r="D356" s="720" t="s">
        <v>713</v>
      </c>
      <c r="E356" s="762">
        <v>375</v>
      </c>
      <c r="F356" s="762">
        <v>487</v>
      </c>
      <c r="G356" s="762">
        <v>375</v>
      </c>
      <c r="H356" s="721" t="s">
        <v>627</v>
      </c>
      <c r="I356" s="722">
        <v>89</v>
      </c>
      <c r="J356" s="762">
        <v>375</v>
      </c>
      <c r="K356" s="762">
        <v>487</v>
      </c>
      <c r="L356" s="762">
        <v>375</v>
      </c>
      <c r="M356" s="721" t="s">
        <v>627</v>
      </c>
      <c r="N356" s="722">
        <v>88</v>
      </c>
      <c r="O356" s="762">
        <v>375</v>
      </c>
      <c r="P356" s="762">
        <v>487</v>
      </c>
      <c r="Q356" s="762">
        <v>375</v>
      </c>
      <c r="R356" s="721" t="s">
        <v>627</v>
      </c>
      <c r="S356" s="722">
        <v>86</v>
      </c>
      <c r="T356" s="762">
        <v>385</v>
      </c>
      <c r="U356" s="762">
        <v>497</v>
      </c>
      <c r="V356" s="762">
        <v>385</v>
      </c>
      <c r="W356" s="721" t="s">
        <v>627</v>
      </c>
      <c r="X356" s="722">
        <v>38</v>
      </c>
      <c r="Y356" s="762">
        <v>385</v>
      </c>
      <c r="Z356" s="762">
        <v>497</v>
      </c>
      <c r="AA356" s="762">
        <v>385</v>
      </c>
      <c r="AB356" s="721" t="s">
        <v>627</v>
      </c>
      <c r="AC356" s="722">
        <v>35</v>
      </c>
      <c r="AD356" s="721" t="str">
        <f>VLOOKUP(B:B,'Conditions and freight surcharg'!A:D,3,FALSE)</f>
        <v>Refer to Terms and Surcharges</v>
      </c>
      <c r="AE356" s="721" t="str">
        <f>VLOOKUP(C:C,'Conditions and freight surcharg'!B:E,3,FALSE)</f>
        <v>AMS, Low-Sulphur SC and GRI</v>
      </c>
    </row>
    <row r="357" spans="1:31" s="709" customFormat="1" ht="30" customHeight="1">
      <c r="A357" s="36"/>
      <c r="B357" s="734" t="s">
        <v>473</v>
      </c>
      <c r="C357" s="735" t="s">
        <v>500</v>
      </c>
      <c r="D357" s="720" t="s">
        <v>713</v>
      </c>
      <c r="E357" s="762">
        <v>362</v>
      </c>
      <c r="F357" s="762">
        <v>426</v>
      </c>
      <c r="G357" s="762">
        <v>362</v>
      </c>
      <c r="H357" s="721" t="s">
        <v>628</v>
      </c>
      <c r="I357" s="722">
        <v>80</v>
      </c>
      <c r="J357" s="762">
        <v>362</v>
      </c>
      <c r="K357" s="762">
        <v>426</v>
      </c>
      <c r="L357" s="762">
        <v>362</v>
      </c>
      <c r="M357" s="721" t="s">
        <v>628</v>
      </c>
      <c r="N357" s="722">
        <v>79</v>
      </c>
      <c r="O357" s="762">
        <v>362</v>
      </c>
      <c r="P357" s="762">
        <v>426</v>
      </c>
      <c r="Q357" s="762">
        <v>362</v>
      </c>
      <c r="R357" s="724" t="s">
        <v>628</v>
      </c>
      <c r="S357" s="722">
        <v>77</v>
      </c>
      <c r="T357" s="762" t="s">
        <v>690</v>
      </c>
      <c r="U357" s="762" t="s">
        <v>690</v>
      </c>
      <c r="V357" s="762" t="s">
        <v>690</v>
      </c>
      <c r="W357" s="721" t="s">
        <v>690</v>
      </c>
      <c r="X357" s="722" t="s">
        <v>690</v>
      </c>
      <c r="Y357" s="762" t="s">
        <v>690</v>
      </c>
      <c r="Z357" s="762" t="s">
        <v>690</v>
      </c>
      <c r="AA357" s="762" t="s">
        <v>690</v>
      </c>
      <c r="AB357" s="721" t="s">
        <v>690</v>
      </c>
      <c r="AC357" s="722" t="s">
        <v>690</v>
      </c>
      <c r="AD357" s="721" t="str">
        <f>VLOOKUP(B:B,'Conditions and freight surcharg'!A:D,3,FALSE)</f>
        <v>Refer to Terms and Surcharges</v>
      </c>
      <c r="AE357" s="721" t="str">
        <f>VLOOKUP(C:C,'Conditions and freight surcharg'!B:E,3,FALSE)</f>
        <v>AMS, Low-Sulphur SC and GRI</v>
      </c>
    </row>
    <row r="358" spans="1:31" s="709" customFormat="1" ht="30" customHeight="1">
      <c r="A358" s="36"/>
      <c r="B358" s="484" t="s">
        <v>135</v>
      </c>
      <c r="C358" s="720" t="s">
        <v>500</v>
      </c>
      <c r="D358" s="720" t="s">
        <v>713</v>
      </c>
      <c r="E358" s="762">
        <v>337</v>
      </c>
      <c r="F358" s="762">
        <v>373</v>
      </c>
      <c r="G358" s="762">
        <v>337</v>
      </c>
      <c r="H358" s="721" t="s">
        <v>627</v>
      </c>
      <c r="I358" s="722">
        <v>80</v>
      </c>
      <c r="J358" s="762">
        <v>337</v>
      </c>
      <c r="K358" s="762">
        <v>373</v>
      </c>
      <c r="L358" s="762">
        <v>337</v>
      </c>
      <c r="M358" s="721" t="s">
        <v>627</v>
      </c>
      <c r="N358" s="722">
        <v>79</v>
      </c>
      <c r="O358" s="762">
        <v>337</v>
      </c>
      <c r="P358" s="762">
        <v>373</v>
      </c>
      <c r="Q358" s="762">
        <v>337</v>
      </c>
      <c r="R358" s="724" t="s">
        <v>627</v>
      </c>
      <c r="S358" s="722">
        <v>77</v>
      </c>
      <c r="T358" s="762">
        <v>347</v>
      </c>
      <c r="U358" s="762">
        <v>383</v>
      </c>
      <c r="V358" s="762">
        <v>347</v>
      </c>
      <c r="W358" s="721" t="s">
        <v>627</v>
      </c>
      <c r="X358" s="722">
        <v>32</v>
      </c>
      <c r="Y358" s="762">
        <v>347</v>
      </c>
      <c r="Z358" s="762">
        <v>383</v>
      </c>
      <c r="AA358" s="762">
        <v>347</v>
      </c>
      <c r="AB358" s="721" t="s">
        <v>627</v>
      </c>
      <c r="AC358" s="722">
        <v>29</v>
      </c>
      <c r="AD358" s="721" t="str">
        <f>VLOOKUP(B:B,'Conditions and freight surcharg'!A:D,3,FALSE)</f>
        <v>Refer to Terms and Surcharges</v>
      </c>
      <c r="AE358" s="721" t="str">
        <f>VLOOKUP(C:C,'Conditions and freight surcharg'!B:E,3,FALSE)</f>
        <v>AMS, Low-Sulphur SC and GRI</v>
      </c>
    </row>
    <row r="359" spans="1:31" s="709" customFormat="1" ht="30" customHeight="1">
      <c r="A359" s="36"/>
      <c r="B359" s="486" t="s">
        <v>170</v>
      </c>
      <c r="C359" s="726" t="s">
        <v>502</v>
      </c>
      <c r="D359" s="720" t="s">
        <v>713</v>
      </c>
      <c r="E359" s="762">
        <v>337</v>
      </c>
      <c r="F359" s="762">
        <v>373</v>
      </c>
      <c r="G359" s="762">
        <v>337</v>
      </c>
      <c r="H359" s="721" t="s">
        <v>627</v>
      </c>
      <c r="I359" s="722">
        <v>57</v>
      </c>
      <c r="J359" s="762">
        <v>337</v>
      </c>
      <c r="K359" s="762">
        <v>373</v>
      </c>
      <c r="L359" s="762">
        <v>337</v>
      </c>
      <c r="M359" s="721" t="s">
        <v>627</v>
      </c>
      <c r="N359" s="722">
        <v>56</v>
      </c>
      <c r="O359" s="762">
        <v>337</v>
      </c>
      <c r="P359" s="762">
        <v>373</v>
      </c>
      <c r="Q359" s="762">
        <v>337</v>
      </c>
      <c r="R359" s="724" t="s">
        <v>627</v>
      </c>
      <c r="S359" s="722">
        <v>54</v>
      </c>
      <c r="T359" s="762">
        <v>347</v>
      </c>
      <c r="U359" s="762">
        <v>383</v>
      </c>
      <c r="V359" s="762">
        <v>347</v>
      </c>
      <c r="W359" s="721" t="s">
        <v>627</v>
      </c>
      <c r="X359" s="722">
        <v>32</v>
      </c>
      <c r="Y359" s="762">
        <v>347</v>
      </c>
      <c r="Z359" s="762">
        <v>383</v>
      </c>
      <c r="AA359" s="762">
        <v>347</v>
      </c>
      <c r="AB359" s="721" t="s">
        <v>627</v>
      </c>
      <c r="AC359" s="722">
        <v>29</v>
      </c>
      <c r="AD359" s="721" t="s">
        <v>927</v>
      </c>
      <c r="AE359" s="721" t="str">
        <f>VLOOKUP(C:C,'Conditions and freight surcharg'!B:E,3,FALSE)</f>
        <v>AMS, Low-Sulphur SC and GRI</v>
      </c>
    </row>
    <row r="360" spans="1:31" s="709" customFormat="1" ht="30" customHeight="1">
      <c r="A360" s="36"/>
      <c r="B360" s="484" t="s">
        <v>230</v>
      </c>
      <c r="C360" s="720" t="s">
        <v>510</v>
      </c>
      <c r="D360" s="720" t="s">
        <v>713</v>
      </c>
      <c r="E360" s="762">
        <v>374</v>
      </c>
      <c r="F360" s="762">
        <v>484</v>
      </c>
      <c r="G360" s="762">
        <v>374</v>
      </c>
      <c r="H360" s="721" t="s">
        <v>627</v>
      </c>
      <c r="I360" s="722">
        <v>83</v>
      </c>
      <c r="J360" s="762">
        <v>374</v>
      </c>
      <c r="K360" s="762">
        <v>484</v>
      </c>
      <c r="L360" s="762">
        <v>374</v>
      </c>
      <c r="M360" s="721" t="s">
        <v>627</v>
      </c>
      <c r="N360" s="722">
        <v>82</v>
      </c>
      <c r="O360" s="762">
        <v>374</v>
      </c>
      <c r="P360" s="762">
        <v>484</v>
      </c>
      <c r="Q360" s="762">
        <v>374</v>
      </c>
      <c r="R360" s="725" t="s">
        <v>627</v>
      </c>
      <c r="S360" s="722">
        <v>80</v>
      </c>
      <c r="T360" s="762">
        <v>384</v>
      </c>
      <c r="U360" s="762">
        <v>494</v>
      </c>
      <c r="V360" s="762">
        <v>384</v>
      </c>
      <c r="W360" s="721" t="s">
        <v>627</v>
      </c>
      <c r="X360" s="722">
        <v>32</v>
      </c>
      <c r="Y360" s="762">
        <v>384</v>
      </c>
      <c r="Z360" s="762">
        <v>494</v>
      </c>
      <c r="AA360" s="762">
        <v>384</v>
      </c>
      <c r="AB360" s="721" t="s">
        <v>627</v>
      </c>
      <c r="AC360" s="722">
        <v>29</v>
      </c>
      <c r="AD360" s="721" t="str">
        <f>VLOOKUP(B:B,'Conditions and freight surcharg'!A:D,3,FALSE)</f>
        <v>Refer to Terms and Surcharges</v>
      </c>
      <c r="AE360" s="721" t="str">
        <f>VLOOKUP(C:C,'Conditions and freight surcharg'!B:E,3,FALSE)</f>
        <v>AMS, Low-Sulphur SC and GRI</v>
      </c>
    </row>
    <row r="361" spans="1:31" s="709" customFormat="1" ht="30" customHeight="1">
      <c r="A361" s="36"/>
      <c r="B361" s="484" t="s">
        <v>266</v>
      </c>
      <c r="C361" s="720" t="s">
        <v>510</v>
      </c>
      <c r="D361" s="720" t="s">
        <v>713</v>
      </c>
      <c r="E361" s="762">
        <v>401</v>
      </c>
      <c r="F361" s="762">
        <v>565</v>
      </c>
      <c r="G361" s="762">
        <v>401</v>
      </c>
      <c r="H361" s="721" t="s">
        <v>627</v>
      </c>
      <c r="I361" s="722">
        <v>83</v>
      </c>
      <c r="J361" s="762">
        <v>401</v>
      </c>
      <c r="K361" s="762">
        <v>565</v>
      </c>
      <c r="L361" s="762">
        <v>401</v>
      </c>
      <c r="M361" s="721" t="s">
        <v>627</v>
      </c>
      <c r="N361" s="722">
        <v>82</v>
      </c>
      <c r="O361" s="762">
        <v>401</v>
      </c>
      <c r="P361" s="762">
        <v>565</v>
      </c>
      <c r="Q361" s="762">
        <v>401</v>
      </c>
      <c r="R361" s="725" t="s">
        <v>627</v>
      </c>
      <c r="S361" s="722">
        <v>80</v>
      </c>
      <c r="T361" s="762">
        <v>411</v>
      </c>
      <c r="U361" s="762">
        <v>575</v>
      </c>
      <c r="V361" s="762">
        <v>411</v>
      </c>
      <c r="W361" s="721" t="s">
        <v>627</v>
      </c>
      <c r="X361" s="722">
        <v>32</v>
      </c>
      <c r="Y361" s="762">
        <v>411</v>
      </c>
      <c r="Z361" s="762">
        <v>575</v>
      </c>
      <c r="AA361" s="762">
        <v>411</v>
      </c>
      <c r="AB361" s="721" t="s">
        <v>627</v>
      </c>
      <c r="AC361" s="722">
        <v>29</v>
      </c>
      <c r="AD361" s="721" t="str">
        <f>VLOOKUP(B:B,'Conditions and freight surcharg'!A:D,3,FALSE)</f>
        <v>Refer to Terms and Surcharges</v>
      </c>
      <c r="AE361" s="721" t="str">
        <f>VLOOKUP(C:C,'Conditions and freight surcharg'!B:E,3,FALSE)</f>
        <v>AMS, Low-Sulphur SC and GRI</v>
      </c>
    </row>
    <row r="362" spans="1:31" s="709" customFormat="1" ht="30" customHeight="1">
      <c r="A362" s="36"/>
      <c r="B362" s="484" t="s">
        <v>367</v>
      </c>
      <c r="C362" s="720" t="s">
        <v>519</v>
      </c>
      <c r="D362" s="720" t="s">
        <v>713</v>
      </c>
      <c r="E362" s="762">
        <v>386</v>
      </c>
      <c r="F362" s="762">
        <v>520</v>
      </c>
      <c r="G362" s="762">
        <v>386</v>
      </c>
      <c r="H362" s="721" t="s">
        <v>627</v>
      </c>
      <c r="I362" s="722">
        <v>83</v>
      </c>
      <c r="J362" s="762">
        <v>386</v>
      </c>
      <c r="K362" s="762">
        <v>520</v>
      </c>
      <c r="L362" s="762">
        <v>386</v>
      </c>
      <c r="M362" s="721" t="s">
        <v>627</v>
      </c>
      <c r="N362" s="722">
        <v>82</v>
      </c>
      <c r="O362" s="762">
        <v>386</v>
      </c>
      <c r="P362" s="762">
        <v>520</v>
      </c>
      <c r="Q362" s="762">
        <v>386</v>
      </c>
      <c r="R362" s="725" t="s">
        <v>627</v>
      </c>
      <c r="S362" s="722">
        <v>80</v>
      </c>
      <c r="T362" s="762">
        <v>396</v>
      </c>
      <c r="U362" s="762">
        <v>530</v>
      </c>
      <c r="V362" s="762">
        <v>396</v>
      </c>
      <c r="W362" s="721" t="s">
        <v>627</v>
      </c>
      <c r="X362" s="722">
        <v>32</v>
      </c>
      <c r="Y362" s="762">
        <v>396</v>
      </c>
      <c r="Z362" s="762">
        <v>530</v>
      </c>
      <c r="AA362" s="762">
        <v>396</v>
      </c>
      <c r="AB362" s="721" t="s">
        <v>627</v>
      </c>
      <c r="AC362" s="722">
        <v>29</v>
      </c>
      <c r="AD362" s="721" t="str">
        <f>VLOOKUP(B:B,'Conditions and freight surcharg'!A:D,3,FALSE)</f>
        <v>Refer to Terms and Surcharges</v>
      </c>
      <c r="AE362" s="721" t="str">
        <f>VLOOKUP(C:C,'Conditions and freight surcharg'!B:E,3,FALSE)</f>
        <v>AMS, Low-Sulphur SC and GRI</v>
      </c>
    </row>
    <row r="363" spans="1:31" s="709" customFormat="1" ht="30" customHeight="1">
      <c r="A363" s="36"/>
      <c r="B363" s="484" t="s">
        <v>301</v>
      </c>
      <c r="C363" s="720" t="s">
        <v>513</v>
      </c>
      <c r="D363" s="720" t="s">
        <v>713</v>
      </c>
      <c r="E363" s="762">
        <v>363</v>
      </c>
      <c r="F363" s="762">
        <v>519</v>
      </c>
      <c r="G363" s="762">
        <v>363</v>
      </c>
      <c r="H363" s="721" t="s">
        <v>628</v>
      </c>
      <c r="I363" s="722">
        <v>54</v>
      </c>
      <c r="J363" s="762">
        <v>363</v>
      </c>
      <c r="K363" s="762">
        <v>519</v>
      </c>
      <c r="L363" s="762">
        <v>363</v>
      </c>
      <c r="M363" s="721" t="s">
        <v>628</v>
      </c>
      <c r="N363" s="722">
        <v>53</v>
      </c>
      <c r="O363" s="762">
        <v>363</v>
      </c>
      <c r="P363" s="762">
        <v>519</v>
      </c>
      <c r="Q363" s="762">
        <v>363</v>
      </c>
      <c r="R363" s="724" t="s">
        <v>628</v>
      </c>
      <c r="S363" s="722">
        <v>51</v>
      </c>
      <c r="T363" s="762">
        <v>379</v>
      </c>
      <c r="U363" s="762">
        <v>469</v>
      </c>
      <c r="V363" s="762">
        <v>379</v>
      </c>
      <c r="W363" s="721" t="s">
        <v>627</v>
      </c>
      <c r="X363" s="722">
        <v>32</v>
      </c>
      <c r="Y363" s="762">
        <v>389</v>
      </c>
      <c r="Z363" s="762">
        <v>479</v>
      </c>
      <c r="AA363" s="762">
        <v>389</v>
      </c>
      <c r="AB363" s="721" t="s">
        <v>627</v>
      </c>
      <c r="AC363" s="722">
        <v>29</v>
      </c>
      <c r="AD363" s="721" t="str">
        <f>VLOOKUP(B:B,'Conditions and freight surcharg'!A:D,3,FALSE)</f>
        <v>Refer to Terms and Surcharges</v>
      </c>
      <c r="AE363" s="721" t="str">
        <f>VLOOKUP(C:C,'Conditions and freight surcharg'!B:E,3,FALSE)</f>
        <v>AMS, Low-Sulphur SC and GRI</v>
      </c>
    </row>
    <row r="364" spans="1:31" s="709" customFormat="1" ht="30" customHeight="1">
      <c r="A364" s="36"/>
      <c r="B364" s="484" t="s">
        <v>2402</v>
      </c>
      <c r="C364" s="720" t="s">
        <v>513</v>
      </c>
      <c r="D364" s="720" t="s">
        <v>713</v>
      </c>
      <c r="E364" s="762">
        <v>362</v>
      </c>
      <c r="F364" s="762">
        <v>516</v>
      </c>
      <c r="G364" s="762">
        <v>362</v>
      </c>
      <c r="H364" s="721" t="s">
        <v>628</v>
      </c>
      <c r="I364" s="722">
        <v>54</v>
      </c>
      <c r="J364" s="762">
        <v>362</v>
      </c>
      <c r="K364" s="762">
        <v>516</v>
      </c>
      <c r="L364" s="762">
        <v>362</v>
      </c>
      <c r="M364" s="721" t="s">
        <v>628</v>
      </c>
      <c r="N364" s="722">
        <v>53</v>
      </c>
      <c r="O364" s="762">
        <v>362</v>
      </c>
      <c r="P364" s="762">
        <v>516</v>
      </c>
      <c r="Q364" s="762">
        <v>362</v>
      </c>
      <c r="R364" s="721" t="s">
        <v>628</v>
      </c>
      <c r="S364" s="722">
        <v>51</v>
      </c>
      <c r="T364" s="762">
        <v>374</v>
      </c>
      <c r="U364" s="762">
        <v>454</v>
      </c>
      <c r="V364" s="762">
        <v>374</v>
      </c>
      <c r="W364" s="721" t="s">
        <v>627</v>
      </c>
      <c r="X364" s="722">
        <v>32</v>
      </c>
      <c r="Y364" s="762">
        <v>384</v>
      </c>
      <c r="Z364" s="762">
        <v>464</v>
      </c>
      <c r="AA364" s="762">
        <v>384</v>
      </c>
      <c r="AB364" s="721" t="s">
        <v>627</v>
      </c>
      <c r="AC364" s="722">
        <v>29</v>
      </c>
      <c r="AD364" s="721" t="str">
        <f>VLOOKUP(B:B,'Conditions and freight surcharg'!A:D,3,FALSE)</f>
        <v>Refer to Terms and Surcharges</v>
      </c>
      <c r="AE364" s="721" t="str">
        <f>VLOOKUP(C:C,'Conditions and freight surcharg'!B:E,3,FALSE)</f>
        <v>AMS, Low-Sulphur SC and GRI</v>
      </c>
    </row>
    <row r="365" spans="1:31" s="709" customFormat="1" ht="30" customHeight="1">
      <c r="A365" s="36"/>
      <c r="B365" s="484" t="s">
        <v>6</v>
      </c>
      <c r="C365" s="720" t="s">
        <v>513</v>
      </c>
      <c r="D365" s="720" t="s">
        <v>713</v>
      </c>
      <c r="E365" s="762">
        <v>403</v>
      </c>
      <c r="F365" s="762">
        <v>571</v>
      </c>
      <c r="G365" s="762">
        <v>403</v>
      </c>
      <c r="H365" s="721" t="s">
        <v>627</v>
      </c>
      <c r="I365" s="722">
        <v>89</v>
      </c>
      <c r="J365" s="762">
        <v>403</v>
      </c>
      <c r="K365" s="762">
        <v>571</v>
      </c>
      <c r="L365" s="762">
        <v>403</v>
      </c>
      <c r="M365" s="721" t="s">
        <v>627</v>
      </c>
      <c r="N365" s="722">
        <v>88</v>
      </c>
      <c r="O365" s="762">
        <v>403</v>
      </c>
      <c r="P365" s="762">
        <v>571</v>
      </c>
      <c r="Q365" s="762">
        <v>403</v>
      </c>
      <c r="R365" s="724" t="s">
        <v>627</v>
      </c>
      <c r="S365" s="722">
        <v>86</v>
      </c>
      <c r="T365" s="762">
        <v>413</v>
      </c>
      <c r="U365" s="762">
        <v>581</v>
      </c>
      <c r="V365" s="762">
        <v>413</v>
      </c>
      <c r="W365" s="721" t="s">
        <v>627</v>
      </c>
      <c r="X365" s="722">
        <v>38</v>
      </c>
      <c r="Y365" s="762">
        <v>413</v>
      </c>
      <c r="Z365" s="762">
        <v>581</v>
      </c>
      <c r="AA365" s="762">
        <v>413</v>
      </c>
      <c r="AB365" s="721" t="s">
        <v>627</v>
      </c>
      <c r="AC365" s="722">
        <v>35</v>
      </c>
      <c r="AD365" s="721" t="s">
        <v>927</v>
      </c>
      <c r="AE365" s="721" t="str">
        <f>VLOOKUP(C:C,'Conditions and freight surcharg'!B:E,3,FALSE)</f>
        <v>AMS, Low-Sulphur SC and GRI</v>
      </c>
    </row>
    <row r="366" spans="1:31" s="709" customFormat="1" ht="30" customHeight="1">
      <c r="A366" s="36"/>
      <c r="B366" s="486" t="s">
        <v>395</v>
      </c>
      <c r="C366" s="726" t="s">
        <v>523</v>
      </c>
      <c r="D366" s="720" t="s">
        <v>713</v>
      </c>
      <c r="E366" s="762">
        <v>373</v>
      </c>
      <c r="F366" s="762">
        <v>535</v>
      </c>
      <c r="G366" s="762">
        <v>373</v>
      </c>
      <c r="H366" s="721" t="s">
        <v>627</v>
      </c>
      <c r="I366" s="722">
        <v>79</v>
      </c>
      <c r="J366" s="762">
        <v>373</v>
      </c>
      <c r="K366" s="762">
        <v>535</v>
      </c>
      <c r="L366" s="762">
        <v>373</v>
      </c>
      <c r="M366" s="721" t="s">
        <v>627</v>
      </c>
      <c r="N366" s="722">
        <v>78</v>
      </c>
      <c r="O366" s="762">
        <v>373</v>
      </c>
      <c r="P366" s="762">
        <v>535</v>
      </c>
      <c r="Q366" s="762">
        <v>373</v>
      </c>
      <c r="R366" s="724" t="s">
        <v>627</v>
      </c>
      <c r="S366" s="722">
        <v>76</v>
      </c>
      <c r="T366" s="762">
        <v>383</v>
      </c>
      <c r="U366" s="762">
        <v>545</v>
      </c>
      <c r="V366" s="762">
        <v>383</v>
      </c>
      <c r="W366" s="721" t="s">
        <v>627</v>
      </c>
      <c r="X366" s="722">
        <v>31</v>
      </c>
      <c r="Y366" s="762">
        <v>383</v>
      </c>
      <c r="Z366" s="762">
        <v>545</v>
      </c>
      <c r="AA366" s="762">
        <v>383</v>
      </c>
      <c r="AB366" s="721" t="s">
        <v>627</v>
      </c>
      <c r="AC366" s="722">
        <v>28</v>
      </c>
      <c r="AD366" s="721" t="str">
        <f>VLOOKUP(B:B,'Conditions and freight surcharg'!A:D,3,FALSE)</f>
        <v>Refer to Terms and Surcharges</v>
      </c>
      <c r="AE366" s="721" t="str">
        <f>VLOOKUP(C:C,'Conditions and freight surcharg'!B:E,3,FALSE)</f>
        <v>AMS, Low-Sulphur SC and GRI</v>
      </c>
    </row>
    <row r="367" spans="1:31" s="709" customFormat="1" ht="30" customHeight="1">
      <c r="A367" s="36"/>
      <c r="B367" s="734" t="s">
        <v>330</v>
      </c>
      <c r="C367" s="735" t="s">
        <v>514</v>
      </c>
      <c r="D367" s="720" t="s">
        <v>713</v>
      </c>
      <c r="E367" s="762">
        <v>321</v>
      </c>
      <c r="F367" s="762">
        <v>393</v>
      </c>
      <c r="G367" s="762">
        <v>321</v>
      </c>
      <c r="H367" s="721" t="s">
        <v>628</v>
      </c>
      <c r="I367" s="722">
        <v>48</v>
      </c>
      <c r="J367" s="762">
        <v>321</v>
      </c>
      <c r="K367" s="762">
        <v>393</v>
      </c>
      <c r="L367" s="762">
        <v>321</v>
      </c>
      <c r="M367" s="721" t="s">
        <v>628</v>
      </c>
      <c r="N367" s="722">
        <v>47</v>
      </c>
      <c r="O367" s="762">
        <v>321</v>
      </c>
      <c r="P367" s="762">
        <v>393</v>
      </c>
      <c r="Q367" s="762">
        <v>321</v>
      </c>
      <c r="R367" s="724" t="s">
        <v>628</v>
      </c>
      <c r="S367" s="722">
        <v>45</v>
      </c>
      <c r="T367" s="762">
        <v>362</v>
      </c>
      <c r="U367" s="762">
        <v>472</v>
      </c>
      <c r="V367" s="762">
        <v>362</v>
      </c>
      <c r="W367" s="721" t="s">
        <v>627</v>
      </c>
      <c r="X367" s="722">
        <v>29</v>
      </c>
      <c r="Y367" s="762">
        <v>372</v>
      </c>
      <c r="Z367" s="762">
        <v>482</v>
      </c>
      <c r="AA367" s="762">
        <v>372</v>
      </c>
      <c r="AB367" s="721" t="s">
        <v>627</v>
      </c>
      <c r="AC367" s="722">
        <v>26</v>
      </c>
      <c r="AD367" s="721" t="str">
        <f>VLOOKUP(B:B,'Conditions and freight surcharg'!A:D,3,FALSE)</f>
        <v>Refer to Terms and Surcharges</v>
      </c>
      <c r="AE367" s="721" t="str">
        <f>VLOOKUP(C:C,'Conditions and freight surcharg'!B:E,3,FALSE)</f>
        <v>AMS, Low-Sulphur SC and GRI</v>
      </c>
    </row>
    <row r="368" spans="1:31" s="709" customFormat="1" ht="30" customHeight="1">
      <c r="A368" s="36"/>
      <c r="B368" s="486" t="s">
        <v>101</v>
      </c>
      <c r="C368" s="726" t="s">
        <v>497</v>
      </c>
      <c r="D368" s="720" t="s">
        <v>713</v>
      </c>
      <c r="E368" s="762">
        <v>358</v>
      </c>
      <c r="F368" s="762">
        <v>504</v>
      </c>
      <c r="G368" s="762">
        <v>358</v>
      </c>
      <c r="H368" s="721" t="s">
        <v>628</v>
      </c>
      <c r="I368" s="722">
        <v>49</v>
      </c>
      <c r="J368" s="762">
        <v>358</v>
      </c>
      <c r="K368" s="762">
        <v>504</v>
      </c>
      <c r="L368" s="762">
        <v>358</v>
      </c>
      <c r="M368" s="721" t="s">
        <v>628</v>
      </c>
      <c r="N368" s="722">
        <v>48</v>
      </c>
      <c r="O368" s="762">
        <v>358</v>
      </c>
      <c r="P368" s="762">
        <v>504</v>
      </c>
      <c r="Q368" s="762">
        <v>358</v>
      </c>
      <c r="R368" s="724" t="s">
        <v>628</v>
      </c>
      <c r="S368" s="722">
        <v>46</v>
      </c>
      <c r="T368" s="762">
        <v>356</v>
      </c>
      <c r="U368" s="762">
        <v>454</v>
      </c>
      <c r="V368" s="762">
        <v>356</v>
      </c>
      <c r="W368" s="721" t="s">
        <v>627</v>
      </c>
      <c r="X368" s="722">
        <v>29</v>
      </c>
      <c r="Y368" s="762">
        <v>366</v>
      </c>
      <c r="Z368" s="762">
        <v>464</v>
      </c>
      <c r="AA368" s="762">
        <v>366</v>
      </c>
      <c r="AB368" s="721" t="s">
        <v>627</v>
      </c>
      <c r="AC368" s="722">
        <v>26</v>
      </c>
      <c r="AD368" s="721" t="str">
        <f>VLOOKUP(B:B,'Conditions and freight surcharg'!A:D,3,FALSE)</f>
        <v>Refer to Terms and Surcharges</v>
      </c>
      <c r="AE368" s="721" t="str">
        <f>VLOOKUP(C:C,'Conditions and freight surcharg'!B:E,3,FALSE)</f>
        <v>AMS, Low-Sulphur SC and GRI</v>
      </c>
    </row>
    <row r="369" spans="1:31" s="709" customFormat="1" ht="30" customHeight="1">
      <c r="A369" s="36"/>
      <c r="B369" s="484" t="s">
        <v>185</v>
      </c>
      <c r="C369" s="720" t="s">
        <v>503</v>
      </c>
      <c r="D369" s="720" t="s">
        <v>713</v>
      </c>
      <c r="E369" s="762">
        <v>325</v>
      </c>
      <c r="F369" s="762">
        <v>315</v>
      </c>
      <c r="G369" s="762">
        <v>325</v>
      </c>
      <c r="H369" s="721" t="s">
        <v>628</v>
      </c>
      <c r="I369" s="722">
        <v>50</v>
      </c>
      <c r="J369" s="762">
        <v>325</v>
      </c>
      <c r="K369" s="762">
        <v>315</v>
      </c>
      <c r="L369" s="762">
        <v>325</v>
      </c>
      <c r="M369" s="721" t="s">
        <v>628</v>
      </c>
      <c r="N369" s="722">
        <v>49</v>
      </c>
      <c r="O369" s="762">
        <v>325</v>
      </c>
      <c r="P369" s="762">
        <v>315</v>
      </c>
      <c r="Q369" s="762">
        <v>325</v>
      </c>
      <c r="R369" s="721" t="s">
        <v>628</v>
      </c>
      <c r="S369" s="722">
        <v>47</v>
      </c>
      <c r="T369" s="762">
        <v>329</v>
      </c>
      <c r="U369" s="762">
        <v>319</v>
      </c>
      <c r="V369" s="762">
        <v>329</v>
      </c>
      <c r="W369" s="721" t="s">
        <v>627</v>
      </c>
      <c r="X369" s="722">
        <v>43</v>
      </c>
      <c r="Y369" s="762">
        <v>339</v>
      </c>
      <c r="Z369" s="762">
        <v>329</v>
      </c>
      <c r="AA369" s="762">
        <v>339</v>
      </c>
      <c r="AB369" s="721" t="s">
        <v>627</v>
      </c>
      <c r="AC369" s="722">
        <v>40</v>
      </c>
      <c r="AD369" s="721" t="str">
        <f>VLOOKUP(B:B,'Conditions and freight surcharg'!A:D,3,FALSE)</f>
        <v>Refer to Terms and Surcharges</v>
      </c>
      <c r="AE369" s="721" t="str">
        <f>VLOOKUP(C:C,'Conditions and freight surcharg'!B:E,3,FALSE)</f>
        <v>AMS, Low-Sulphur SC and GRI</v>
      </c>
    </row>
    <row r="370" spans="1:31" s="709" customFormat="1" ht="30" customHeight="1">
      <c r="A370" s="36"/>
      <c r="B370" s="484" t="s">
        <v>683</v>
      </c>
      <c r="C370" s="720" t="s">
        <v>503</v>
      </c>
      <c r="D370" s="720" t="s">
        <v>713</v>
      </c>
      <c r="E370" s="762">
        <v>404</v>
      </c>
      <c r="F370" s="762">
        <v>574</v>
      </c>
      <c r="G370" s="762">
        <v>404</v>
      </c>
      <c r="H370" s="721" t="s">
        <v>627</v>
      </c>
      <c r="I370" s="722">
        <v>83</v>
      </c>
      <c r="J370" s="762">
        <v>404</v>
      </c>
      <c r="K370" s="762">
        <v>574</v>
      </c>
      <c r="L370" s="762">
        <v>404</v>
      </c>
      <c r="M370" s="721" t="s">
        <v>627</v>
      </c>
      <c r="N370" s="722">
        <v>82</v>
      </c>
      <c r="O370" s="762">
        <v>404</v>
      </c>
      <c r="P370" s="762">
        <v>574</v>
      </c>
      <c r="Q370" s="762">
        <v>404</v>
      </c>
      <c r="R370" s="724" t="s">
        <v>627</v>
      </c>
      <c r="S370" s="722">
        <v>80</v>
      </c>
      <c r="T370" s="762">
        <v>414</v>
      </c>
      <c r="U370" s="762">
        <v>584</v>
      </c>
      <c r="V370" s="762">
        <v>414</v>
      </c>
      <c r="W370" s="721" t="s">
        <v>627</v>
      </c>
      <c r="X370" s="722">
        <v>32</v>
      </c>
      <c r="Y370" s="762">
        <v>414</v>
      </c>
      <c r="Z370" s="762">
        <v>584</v>
      </c>
      <c r="AA370" s="762">
        <v>414</v>
      </c>
      <c r="AB370" s="721" t="s">
        <v>627</v>
      </c>
      <c r="AC370" s="722" t="s">
        <v>690</v>
      </c>
      <c r="AD370" s="721" t="s">
        <v>927</v>
      </c>
      <c r="AE370" s="721" t="str">
        <f>VLOOKUP(C:C,'Conditions and freight surcharg'!B:E,3,FALSE)</f>
        <v>AMS, Low-Sulphur SC and GRI</v>
      </c>
    </row>
    <row r="371" spans="1:31" s="709" customFormat="1" ht="30" customHeight="1">
      <c r="A371" s="36"/>
      <c r="B371" s="484" t="s">
        <v>184</v>
      </c>
      <c r="C371" s="726" t="s">
        <v>503</v>
      </c>
      <c r="D371" s="720" t="s">
        <v>713</v>
      </c>
      <c r="E371" s="762">
        <v>380</v>
      </c>
      <c r="F371" s="762">
        <v>502</v>
      </c>
      <c r="G371" s="762">
        <v>380</v>
      </c>
      <c r="H371" s="721" t="s">
        <v>627</v>
      </c>
      <c r="I371" s="728">
        <v>83</v>
      </c>
      <c r="J371" s="762">
        <v>380</v>
      </c>
      <c r="K371" s="762">
        <v>502</v>
      </c>
      <c r="L371" s="762">
        <v>380</v>
      </c>
      <c r="M371" s="721" t="s">
        <v>627</v>
      </c>
      <c r="N371" s="728">
        <v>82</v>
      </c>
      <c r="O371" s="762">
        <v>380</v>
      </c>
      <c r="P371" s="762">
        <v>502</v>
      </c>
      <c r="Q371" s="762">
        <v>380</v>
      </c>
      <c r="R371" s="725" t="s">
        <v>627</v>
      </c>
      <c r="S371" s="728">
        <v>80</v>
      </c>
      <c r="T371" s="762">
        <v>390</v>
      </c>
      <c r="U371" s="762">
        <v>512</v>
      </c>
      <c r="V371" s="762">
        <v>390</v>
      </c>
      <c r="W371" s="725" t="s">
        <v>627</v>
      </c>
      <c r="X371" s="728">
        <v>32</v>
      </c>
      <c r="Y371" s="762">
        <v>390</v>
      </c>
      <c r="Z371" s="762">
        <v>512</v>
      </c>
      <c r="AA371" s="762">
        <v>390</v>
      </c>
      <c r="AB371" s="721" t="s">
        <v>627</v>
      </c>
      <c r="AC371" s="722">
        <v>29</v>
      </c>
      <c r="AD371" s="721" t="str">
        <f>VLOOKUP(B:B,'Conditions and freight surcharg'!A:D,3,FALSE)</f>
        <v>Refer to Terms and Surcharges</v>
      </c>
      <c r="AE371" s="721" t="str">
        <f>VLOOKUP(C:C,'Conditions and freight surcharg'!B:E,3,FALSE)</f>
        <v>AMS, Low-Sulphur SC and GRI</v>
      </c>
    </row>
    <row r="372" spans="1:31" s="709" customFormat="1" ht="30" customHeight="1">
      <c r="A372" s="36"/>
      <c r="B372" s="484" t="s">
        <v>202</v>
      </c>
      <c r="C372" s="720" t="s">
        <v>505</v>
      </c>
      <c r="D372" s="720" t="s">
        <v>713</v>
      </c>
      <c r="E372" s="762">
        <v>384</v>
      </c>
      <c r="F372" s="762">
        <v>582</v>
      </c>
      <c r="G372" s="762">
        <v>384</v>
      </c>
      <c r="H372" s="721" t="s">
        <v>628</v>
      </c>
      <c r="I372" s="722">
        <v>56</v>
      </c>
      <c r="J372" s="762">
        <v>384</v>
      </c>
      <c r="K372" s="762">
        <v>582</v>
      </c>
      <c r="L372" s="762">
        <v>384</v>
      </c>
      <c r="M372" s="721" t="s">
        <v>628</v>
      </c>
      <c r="N372" s="722">
        <v>55</v>
      </c>
      <c r="O372" s="762">
        <v>384</v>
      </c>
      <c r="P372" s="762">
        <v>582</v>
      </c>
      <c r="Q372" s="762">
        <v>384</v>
      </c>
      <c r="R372" s="721" t="s">
        <v>628</v>
      </c>
      <c r="S372" s="722">
        <v>53</v>
      </c>
      <c r="T372" s="762">
        <v>397</v>
      </c>
      <c r="U372" s="762">
        <v>523</v>
      </c>
      <c r="V372" s="762">
        <v>397</v>
      </c>
      <c r="W372" s="721" t="s">
        <v>627</v>
      </c>
      <c r="X372" s="722">
        <v>32</v>
      </c>
      <c r="Y372" s="762">
        <v>407</v>
      </c>
      <c r="Z372" s="762">
        <v>533</v>
      </c>
      <c r="AA372" s="762">
        <v>407</v>
      </c>
      <c r="AB372" s="721" t="s">
        <v>627</v>
      </c>
      <c r="AC372" s="722">
        <v>29</v>
      </c>
      <c r="AD372" s="721" t="str">
        <f>VLOOKUP(B:B,'Conditions and freight surcharg'!A:D,3,FALSE)</f>
        <v>Refer to Terms and Surcharges</v>
      </c>
      <c r="AE372" s="721" t="str">
        <f>VLOOKUP(C:C,'Conditions and freight surcharg'!B:E,3,FALSE)</f>
        <v>AMS, Low-Sulphur SC and GRI</v>
      </c>
    </row>
    <row r="373" spans="1:31" s="709" customFormat="1" ht="30" customHeight="1">
      <c r="A373" s="36"/>
      <c r="B373" s="486" t="s">
        <v>681</v>
      </c>
      <c r="C373" s="726" t="s">
        <v>505</v>
      </c>
      <c r="D373" s="720" t="s">
        <v>713</v>
      </c>
      <c r="E373" s="762">
        <v>376</v>
      </c>
      <c r="F373" s="762">
        <v>490</v>
      </c>
      <c r="G373" s="762">
        <v>376</v>
      </c>
      <c r="H373" s="721" t="s">
        <v>627</v>
      </c>
      <c r="I373" s="722">
        <v>83</v>
      </c>
      <c r="J373" s="762">
        <v>376</v>
      </c>
      <c r="K373" s="762">
        <v>490</v>
      </c>
      <c r="L373" s="762">
        <v>376</v>
      </c>
      <c r="M373" s="721" t="s">
        <v>627</v>
      </c>
      <c r="N373" s="722">
        <v>82</v>
      </c>
      <c r="O373" s="762">
        <v>376</v>
      </c>
      <c r="P373" s="762">
        <v>490</v>
      </c>
      <c r="Q373" s="762">
        <v>376</v>
      </c>
      <c r="R373" s="725" t="s">
        <v>627</v>
      </c>
      <c r="S373" s="722">
        <v>80</v>
      </c>
      <c r="T373" s="762">
        <v>386</v>
      </c>
      <c r="U373" s="762">
        <v>500</v>
      </c>
      <c r="V373" s="762">
        <v>386</v>
      </c>
      <c r="W373" s="721" t="s">
        <v>627</v>
      </c>
      <c r="X373" s="722">
        <v>32</v>
      </c>
      <c r="Y373" s="762">
        <v>386</v>
      </c>
      <c r="Z373" s="762">
        <v>500</v>
      </c>
      <c r="AA373" s="762">
        <v>386</v>
      </c>
      <c r="AB373" s="721" t="s">
        <v>627</v>
      </c>
      <c r="AC373" s="722">
        <v>29</v>
      </c>
      <c r="AD373" s="721" t="str">
        <f>VLOOKUP(B:B,'Conditions and freight surcharg'!A:D,3,FALSE)</f>
        <v>Refer to Terms and Surcharges</v>
      </c>
      <c r="AE373" s="721" t="str">
        <f>VLOOKUP(C:C,'Conditions and freight surcharg'!B:E,3,FALSE)</f>
        <v>AMS, Low-Sulphur SC and GRI</v>
      </c>
    </row>
    <row r="374" spans="1:31" s="709" customFormat="1" ht="30" customHeight="1">
      <c r="A374" s="36"/>
      <c r="B374" s="486" t="s">
        <v>435</v>
      </c>
      <c r="C374" s="726" t="s">
        <v>505</v>
      </c>
      <c r="D374" s="720" t="s">
        <v>713</v>
      </c>
      <c r="E374" s="762">
        <v>383</v>
      </c>
      <c r="F374" s="762">
        <v>511</v>
      </c>
      <c r="G374" s="762">
        <v>383</v>
      </c>
      <c r="H374" s="721" t="s">
        <v>627</v>
      </c>
      <c r="I374" s="722">
        <v>83</v>
      </c>
      <c r="J374" s="762">
        <v>383</v>
      </c>
      <c r="K374" s="762">
        <v>511</v>
      </c>
      <c r="L374" s="762">
        <v>383</v>
      </c>
      <c r="M374" s="721" t="s">
        <v>627</v>
      </c>
      <c r="N374" s="722">
        <v>82</v>
      </c>
      <c r="O374" s="762">
        <v>383</v>
      </c>
      <c r="P374" s="762">
        <v>511</v>
      </c>
      <c r="Q374" s="762">
        <v>383</v>
      </c>
      <c r="R374" s="725" t="s">
        <v>627</v>
      </c>
      <c r="S374" s="722">
        <v>80</v>
      </c>
      <c r="T374" s="762">
        <v>393</v>
      </c>
      <c r="U374" s="762">
        <v>521</v>
      </c>
      <c r="V374" s="762">
        <v>393</v>
      </c>
      <c r="W374" s="721" t="s">
        <v>627</v>
      </c>
      <c r="X374" s="722">
        <v>32</v>
      </c>
      <c r="Y374" s="762">
        <v>393</v>
      </c>
      <c r="Z374" s="762">
        <v>521</v>
      </c>
      <c r="AA374" s="762">
        <v>393</v>
      </c>
      <c r="AB374" s="721" t="s">
        <v>627</v>
      </c>
      <c r="AC374" s="722">
        <v>29</v>
      </c>
      <c r="AD374" s="721" t="str">
        <f>VLOOKUP(B:B,'Conditions and freight surcharg'!A:D,3,FALSE)</f>
        <v>Refer to Terms and Surcharges</v>
      </c>
      <c r="AE374" s="721" t="str">
        <f>VLOOKUP(C:C,'Conditions and freight surcharg'!B:E,3,FALSE)</f>
        <v>AMS, Low-Sulphur SC and GRI</v>
      </c>
    </row>
    <row r="375" spans="1:31" s="709" customFormat="1" ht="30" customHeight="1">
      <c r="A375" s="36"/>
      <c r="B375" s="484" t="s">
        <v>56</v>
      </c>
      <c r="C375" s="726" t="s">
        <v>505</v>
      </c>
      <c r="D375" s="720" t="s">
        <v>713</v>
      </c>
      <c r="E375" s="762">
        <v>386</v>
      </c>
      <c r="F375" s="762">
        <v>487</v>
      </c>
      <c r="G375" s="762">
        <v>386</v>
      </c>
      <c r="H375" s="721" t="s">
        <v>627</v>
      </c>
      <c r="I375" s="722">
        <v>83</v>
      </c>
      <c r="J375" s="762">
        <v>386</v>
      </c>
      <c r="K375" s="762">
        <v>487</v>
      </c>
      <c r="L375" s="762">
        <v>386</v>
      </c>
      <c r="M375" s="721" t="s">
        <v>627</v>
      </c>
      <c r="N375" s="722">
        <v>82</v>
      </c>
      <c r="O375" s="762">
        <v>386</v>
      </c>
      <c r="P375" s="762">
        <v>487</v>
      </c>
      <c r="Q375" s="762">
        <v>386</v>
      </c>
      <c r="R375" s="721" t="s">
        <v>627</v>
      </c>
      <c r="S375" s="722">
        <v>80</v>
      </c>
      <c r="T375" s="762">
        <v>396</v>
      </c>
      <c r="U375" s="762">
        <v>497</v>
      </c>
      <c r="V375" s="762">
        <v>396</v>
      </c>
      <c r="W375" s="721" t="s">
        <v>627</v>
      </c>
      <c r="X375" s="722">
        <v>32</v>
      </c>
      <c r="Y375" s="762">
        <v>396</v>
      </c>
      <c r="Z375" s="762">
        <v>497</v>
      </c>
      <c r="AA375" s="762">
        <v>396</v>
      </c>
      <c r="AB375" s="721" t="s">
        <v>627</v>
      </c>
      <c r="AC375" s="722">
        <v>29</v>
      </c>
      <c r="AD375" s="721" t="s">
        <v>927</v>
      </c>
      <c r="AE375" s="721" t="str">
        <f>VLOOKUP(C:C,'Conditions and freight surcharg'!B:E,3,FALSE)</f>
        <v>AMS, Low-Sulphur SC and GRI</v>
      </c>
    </row>
    <row r="376" spans="1:31" s="709" customFormat="1" ht="30" customHeight="1">
      <c r="A376" s="36"/>
      <c r="B376" s="486" t="s">
        <v>208</v>
      </c>
      <c r="C376" s="726" t="s">
        <v>496</v>
      </c>
      <c r="D376" s="720" t="s">
        <v>713</v>
      </c>
      <c r="E376" s="762">
        <v>408</v>
      </c>
      <c r="F376" s="762">
        <v>654</v>
      </c>
      <c r="G376" s="762">
        <v>408</v>
      </c>
      <c r="H376" s="721" t="s">
        <v>628</v>
      </c>
      <c r="I376" s="722">
        <v>54</v>
      </c>
      <c r="J376" s="762">
        <v>408</v>
      </c>
      <c r="K376" s="762">
        <v>654</v>
      </c>
      <c r="L376" s="762">
        <v>408</v>
      </c>
      <c r="M376" s="721" t="s">
        <v>628</v>
      </c>
      <c r="N376" s="722">
        <v>53</v>
      </c>
      <c r="O376" s="762">
        <v>408</v>
      </c>
      <c r="P376" s="762">
        <v>654</v>
      </c>
      <c r="Q376" s="762">
        <v>408</v>
      </c>
      <c r="R376" s="724" t="s">
        <v>628</v>
      </c>
      <c r="S376" s="722">
        <v>51</v>
      </c>
      <c r="T376" s="762">
        <v>382</v>
      </c>
      <c r="U376" s="762">
        <v>478</v>
      </c>
      <c r="V376" s="762">
        <v>382</v>
      </c>
      <c r="W376" s="721" t="s">
        <v>627</v>
      </c>
      <c r="X376" s="722">
        <v>32</v>
      </c>
      <c r="Y376" s="762">
        <v>392</v>
      </c>
      <c r="Z376" s="762">
        <v>488</v>
      </c>
      <c r="AA376" s="762">
        <v>392</v>
      </c>
      <c r="AB376" s="721" t="s">
        <v>627</v>
      </c>
      <c r="AC376" s="722">
        <v>29</v>
      </c>
      <c r="AD376" s="721" t="s">
        <v>927</v>
      </c>
      <c r="AE376" s="721" t="str">
        <f>VLOOKUP(C:C,'Conditions and freight surcharg'!B:E,3,FALSE)</f>
        <v>AMS, Low-Sulphur SC and GRI</v>
      </c>
    </row>
    <row r="377" spans="1:31" s="709" customFormat="1" ht="30" customHeight="1">
      <c r="A377" s="36"/>
      <c r="B377" s="486" t="s">
        <v>2238</v>
      </c>
      <c r="C377" s="726" t="s">
        <v>496</v>
      </c>
      <c r="D377" s="720" t="s">
        <v>713</v>
      </c>
      <c r="E377" s="762">
        <v>390</v>
      </c>
      <c r="F377" s="762">
        <v>600</v>
      </c>
      <c r="G377" s="762">
        <v>390</v>
      </c>
      <c r="H377" s="721" t="s">
        <v>628</v>
      </c>
      <c r="I377" s="722">
        <v>54</v>
      </c>
      <c r="J377" s="762">
        <v>390</v>
      </c>
      <c r="K377" s="762">
        <v>600</v>
      </c>
      <c r="L377" s="762">
        <v>390</v>
      </c>
      <c r="M377" s="721" t="s">
        <v>628</v>
      </c>
      <c r="N377" s="722">
        <v>53</v>
      </c>
      <c r="O377" s="762">
        <v>390</v>
      </c>
      <c r="P377" s="762">
        <v>600</v>
      </c>
      <c r="Q377" s="762">
        <v>390</v>
      </c>
      <c r="R377" s="721" t="s">
        <v>628</v>
      </c>
      <c r="S377" s="722">
        <v>51</v>
      </c>
      <c r="T377" s="762">
        <v>382</v>
      </c>
      <c r="U377" s="762">
        <v>478</v>
      </c>
      <c r="V377" s="762">
        <v>382</v>
      </c>
      <c r="W377" s="721" t="s">
        <v>627</v>
      </c>
      <c r="X377" s="722">
        <v>32</v>
      </c>
      <c r="Y377" s="762">
        <v>392</v>
      </c>
      <c r="Z377" s="762">
        <v>488</v>
      </c>
      <c r="AA377" s="762">
        <v>392</v>
      </c>
      <c r="AB377" s="721" t="s">
        <v>627</v>
      </c>
      <c r="AC377" s="722">
        <v>29</v>
      </c>
      <c r="AD377" s="721" t="e">
        <f>VLOOKUP(B:B,'Conditions and freight surcharg'!A:D,3,FALSE)</f>
        <v>#N/A</v>
      </c>
      <c r="AE377" s="721" t="str">
        <f>VLOOKUP(C:C,'Conditions and freight surcharg'!B:E,3,FALSE)</f>
        <v>AMS, Low-Sulphur SC and GRI</v>
      </c>
    </row>
    <row r="378" spans="1:31" s="709" customFormat="1" ht="30" customHeight="1">
      <c r="A378" s="36"/>
      <c r="B378" s="484" t="s">
        <v>1011</v>
      </c>
      <c r="C378" s="720" t="s">
        <v>496</v>
      </c>
      <c r="D378" s="720" t="s">
        <v>713</v>
      </c>
      <c r="E378" s="762">
        <v>364</v>
      </c>
      <c r="F378" s="762">
        <v>522</v>
      </c>
      <c r="G378" s="762">
        <v>364</v>
      </c>
      <c r="H378" s="721" t="s">
        <v>628</v>
      </c>
      <c r="I378" s="722">
        <v>54</v>
      </c>
      <c r="J378" s="762">
        <v>364</v>
      </c>
      <c r="K378" s="762">
        <v>522</v>
      </c>
      <c r="L378" s="762">
        <v>364</v>
      </c>
      <c r="M378" s="721" t="s">
        <v>628</v>
      </c>
      <c r="N378" s="722">
        <v>53</v>
      </c>
      <c r="O378" s="762">
        <v>364</v>
      </c>
      <c r="P378" s="762">
        <v>522</v>
      </c>
      <c r="Q378" s="762">
        <v>364</v>
      </c>
      <c r="R378" s="725" t="s">
        <v>628</v>
      </c>
      <c r="S378" s="722">
        <v>51</v>
      </c>
      <c r="T378" s="762">
        <v>384</v>
      </c>
      <c r="U378" s="762">
        <v>484</v>
      </c>
      <c r="V378" s="762">
        <v>384</v>
      </c>
      <c r="W378" s="721" t="s">
        <v>627</v>
      </c>
      <c r="X378" s="722">
        <v>32</v>
      </c>
      <c r="Y378" s="762">
        <v>394</v>
      </c>
      <c r="Z378" s="762">
        <v>494</v>
      </c>
      <c r="AA378" s="762">
        <v>394</v>
      </c>
      <c r="AB378" s="721" t="s">
        <v>627</v>
      </c>
      <c r="AC378" s="722">
        <v>29</v>
      </c>
      <c r="AD378" s="721" t="str">
        <f>VLOOKUP(B:B,'Conditions and freight surcharg'!A:D,3,FALSE)</f>
        <v>Refer to Terms and Surcharges</v>
      </c>
      <c r="AE378" s="721" t="str">
        <f>VLOOKUP(C:C,'Conditions and freight surcharg'!B:E,3,FALSE)</f>
        <v>AMS, Low-Sulphur SC and GRI</v>
      </c>
    </row>
    <row r="379" spans="1:31" s="709" customFormat="1" ht="30" customHeight="1">
      <c r="A379" s="36"/>
      <c r="B379" s="484" t="s">
        <v>227</v>
      </c>
      <c r="C379" s="720" t="s">
        <v>496</v>
      </c>
      <c r="D379" s="720" t="s">
        <v>713</v>
      </c>
      <c r="E379" s="762">
        <v>416</v>
      </c>
      <c r="F379" s="762">
        <v>678</v>
      </c>
      <c r="G379" s="762">
        <v>416</v>
      </c>
      <c r="H379" s="721" t="s">
        <v>628</v>
      </c>
      <c r="I379" s="722">
        <v>54</v>
      </c>
      <c r="J379" s="762">
        <v>416</v>
      </c>
      <c r="K379" s="762">
        <v>678</v>
      </c>
      <c r="L379" s="762">
        <v>416</v>
      </c>
      <c r="M379" s="721" t="s">
        <v>628</v>
      </c>
      <c r="N379" s="722">
        <v>53</v>
      </c>
      <c r="O379" s="762">
        <v>416</v>
      </c>
      <c r="P379" s="762">
        <v>678</v>
      </c>
      <c r="Q379" s="762">
        <v>416</v>
      </c>
      <c r="R379" s="724" t="s">
        <v>628</v>
      </c>
      <c r="S379" s="722">
        <v>51</v>
      </c>
      <c r="T379" s="762">
        <v>428</v>
      </c>
      <c r="U379" s="762">
        <v>616</v>
      </c>
      <c r="V379" s="762">
        <v>428</v>
      </c>
      <c r="W379" s="721" t="s">
        <v>627</v>
      </c>
      <c r="X379" s="722">
        <v>32</v>
      </c>
      <c r="Y379" s="762">
        <v>438</v>
      </c>
      <c r="Z379" s="762">
        <v>626</v>
      </c>
      <c r="AA379" s="762">
        <v>438</v>
      </c>
      <c r="AB379" s="721" t="s">
        <v>627</v>
      </c>
      <c r="AC379" s="722">
        <v>29</v>
      </c>
      <c r="AD379" s="721" t="str">
        <f>VLOOKUP(B:B,'Conditions and freight surcharg'!A:D,3,FALSE)</f>
        <v>Refer to Terms and Surcharges</v>
      </c>
      <c r="AE379" s="721" t="str">
        <f>VLOOKUP(C:C,'Conditions and freight surcharg'!B:E,3,FALSE)</f>
        <v>AMS, Low-Sulphur SC and GRI</v>
      </c>
    </row>
    <row r="380" spans="1:31" s="709" customFormat="1" ht="30" customHeight="1">
      <c r="A380" s="36"/>
      <c r="B380" s="486" t="s">
        <v>2487</v>
      </c>
      <c r="C380" s="726" t="s">
        <v>496</v>
      </c>
      <c r="D380" s="720" t="s">
        <v>713</v>
      </c>
      <c r="E380" s="762">
        <v>381</v>
      </c>
      <c r="F380" s="762">
        <v>505</v>
      </c>
      <c r="G380" s="762">
        <v>381</v>
      </c>
      <c r="H380" s="721" t="s">
        <v>627</v>
      </c>
      <c r="I380" s="722">
        <v>83</v>
      </c>
      <c r="J380" s="762">
        <v>381</v>
      </c>
      <c r="K380" s="762">
        <v>505</v>
      </c>
      <c r="L380" s="762">
        <v>381</v>
      </c>
      <c r="M380" s="721" t="s">
        <v>627</v>
      </c>
      <c r="N380" s="722">
        <v>82</v>
      </c>
      <c r="O380" s="762">
        <v>381</v>
      </c>
      <c r="P380" s="762">
        <v>505</v>
      </c>
      <c r="Q380" s="762">
        <v>381</v>
      </c>
      <c r="R380" s="724" t="s">
        <v>627</v>
      </c>
      <c r="S380" s="722">
        <v>80</v>
      </c>
      <c r="T380" s="762">
        <v>391</v>
      </c>
      <c r="U380" s="762">
        <v>515</v>
      </c>
      <c r="V380" s="762">
        <v>391</v>
      </c>
      <c r="W380" s="721" t="s">
        <v>627</v>
      </c>
      <c r="X380" s="722">
        <v>32</v>
      </c>
      <c r="Y380" s="762">
        <v>391</v>
      </c>
      <c r="Z380" s="762">
        <v>515</v>
      </c>
      <c r="AA380" s="762">
        <v>391</v>
      </c>
      <c r="AB380" s="721" t="s">
        <v>627</v>
      </c>
      <c r="AC380" s="722">
        <v>29</v>
      </c>
      <c r="AD380" s="721" t="s">
        <v>927</v>
      </c>
      <c r="AE380" s="721" t="str">
        <f>VLOOKUP(C:C,'Conditions and freight surcharg'!B:E,3,FALSE)</f>
        <v>AMS, Low-Sulphur SC and GRI</v>
      </c>
    </row>
    <row r="381" spans="1:31" s="709" customFormat="1" ht="30" customHeight="1">
      <c r="A381" s="36"/>
      <c r="B381" s="484" t="s">
        <v>394</v>
      </c>
      <c r="C381" s="720" t="s">
        <v>522</v>
      </c>
      <c r="D381" s="720" t="s">
        <v>713</v>
      </c>
      <c r="E381" s="762">
        <v>374</v>
      </c>
      <c r="F381" s="762">
        <v>552</v>
      </c>
      <c r="G381" s="762">
        <v>374</v>
      </c>
      <c r="H381" s="721" t="s">
        <v>628</v>
      </c>
      <c r="I381" s="722">
        <v>54</v>
      </c>
      <c r="J381" s="762">
        <v>374</v>
      </c>
      <c r="K381" s="762">
        <v>552</v>
      </c>
      <c r="L381" s="762">
        <v>374</v>
      </c>
      <c r="M381" s="721" t="s">
        <v>628</v>
      </c>
      <c r="N381" s="722">
        <v>53</v>
      </c>
      <c r="O381" s="762">
        <v>374</v>
      </c>
      <c r="P381" s="762">
        <v>552</v>
      </c>
      <c r="Q381" s="762">
        <v>374</v>
      </c>
      <c r="R381" s="721" t="s">
        <v>628</v>
      </c>
      <c r="S381" s="722">
        <v>51</v>
      </c>
      <c r="T381" s="762">
        <v>397</v>
      </c>
      <c r="U381" s="762">
        <v>523</v>
      </c>
      <c r="V381" s="762">
        <v>397</v>
      </c>
      <c r="W381" s="721" t="s">
        <v>627</v>
      </c>
      <c r="X381" s="722">
        <v>41</v>
      </c>
      <c r="Y381" s="762">
        <v>407</v>
      </c>
      <c r="Z381" s="762">
        <v>533</v>
      </c>
      <c r="AA381" s="762">
        <v>407</v>
      </c>
      <c r="AB381" s="721" t="s">
        <v>627</v>
      </c>
      <c r="AC381" s="722">
        <v>38</v>
      </c>
      <c r="AD381" s="721" t="str">
        <f>VLOOKUP(B:B,'Conditions and freight surcharg'!A:D,3,FALSE)</f>
        <v>Refer to Terms and Surcharges</v>
      </c>
      <c r="AE381" s="721" t="str">
        <f>VLOOKUP(C:C,'Conditions and freight surcharg'!B:E,3,FALSE)</f>
        <v>AMS, Low-Sulphur SC and GRI</v>
      </c>
    </row>
    <row r="382" spans="1:31" s="709" customFormat="1" ht="30" customHeight="1">
      <c r="A382" s="36"/>
      <c r="B382" s="484" t="s">
        <v>37</v>
      </c>
      <c r="C382" s="726" t="s">
        <v>522</v>
      </c>
      <c r="D382" s="720" t="s">
        <v>713</v>
      </c>
      <c r="E382" s="762">
        <v>369</v>
      </c>
      <c r="F382" s="762">
        <v>523</v>
      </c>
      <c r="G382" s="762">
        <v>369</v>
      </c>
      <c r="H382" s="721" t="s">
        <v>627</v>
      </c>
      <c r="I382" s="722">
        <v>77</v>
      </c>
      <c r="J382" s="762">
        <v>369</v>
      </c>
      <c r="K382" s="762">
        <v>523</v>
      </c>
      <c r="L382" s="762">
        <v>369</v>
      </c>
      <c r="M382" s="721" t="s">
        <v>627</v>
      </c>
      <c r="N382" s="722">
        <v>76</v>
      </c>
      <c r="O382" s="762">
        <v>369</v>
      </c>
      <c r="P382" s="762">
        <v>523</v>
      </c>
      <c r="Q382" s="762">
        <v>369</v>
      </c>
      <c r="R382" s="725" t="s">
        <v>627</v>
      </c>
      <c r="S382" s="722">
        <v>74</v>
      </c>
      <c r="T382" s="762">
        <v>379</v>
      </c>
      <c r="U382" s="762">
        <v>533</v>
      </c>
      <c r="V382" s="762">
        <v>379</v>
      </c>
      <c r="W382" s="721" t="s">
        <v>627</v>
      </c>
      <c r="X382" s="722">
        <v>29</v>
      </c>
      <c r="Y382" s="762">
        <v>379</v>
      </c>
      <c r="Z382" s="762">
        <v>533</v>
      </c>
      <c r="AA382" s="762">
        <v>379</v>
      </c>
      <c r="AB382" s="721" t="s">
        <v>627</v>
      </c>
      <c r="AC382" s="722">
        <v>26</v>
      </c>
      <c r="AD382" s="721" t="s">
        <v>927</v>
      </c>
      <c r="AE382" s="721" t="str">
        <f>VLOOKUP(C:C,'Conditions and freight surcharg'!B:E,3,FALSE)</f>
        <v>AMS, Low-Sulphur SC and GRI</v>
      </c>
    </row>
    <row r="383" spans="1:31" s="709" customFormat="1" ht="30" customHeight="1">
      <c r="A383" s="36"/>
      <c r="B383" s="484" t="s">
        <v>427</v>
      </c>
      <c r="C383" s="720" t="s">
        <v>526</v>
      </c>
      <c r="D383" s="720" t="s">
        <v>713</v>
      </c>
      <c r="E383" s="762">
        <v>356</v>
      </c>
      <c r="F383" s="762">
        <v>484</v>
      </c>
      <c r="G383" s="762">
        <v>356</v>
      </c>
      <c r="H383" s="721" t="s">
        <v>627</v>
      </c>
      <c r="I383" s="722">
        <v>77</v>
      </c>
      <c r="J383" s="762">
        <v>356</v>
      </c>
      <c r="K383" s="762">
        <v>484</v>
      </c>
      <c r="L383" s="762">
        <v>356</v>
      </c>
      <c r="M383" s="721" t="s">
        <v>627</v>
      </c>
      <c r="N383" s="722">
        <v>76</v>
      </c>
      <c r="O383" s="762">
        <v>356</v>
      </c>
      <c r="P383" s="762">
        <v>484</v>
      </c>
      <c r="Q383" s="762">
        <v>356</v>
      </c>
      <c r="R383" s="724" t="s">
        <v>627</v>
      </c>
      <c r="S383" s="722">
        <v>74</v>
      </c>
      <c r="T383" s="762">
        <v>366</v>
      </c>
      <c r="U383" s="762">
        <v>494</v>
      </c>
      <c r="V383" s="762">
        <v>366</v>
      </c>
      <c r="W383" s="721" t="s">
        <v>627</v>
      </c>
      <c r="X383" s="722">
        <v>29</v>
      </c>
      <c r="Y383" s="762">
        <v>366</v>
      </c>
      <c r="Z383" s="762">
        <v>494</v>
      </c>
      <c r="AA383" s="762">
        <v>366</v>
      </c>
      <c r="AB383" s="721" t="s">
        <v>627</v>
      </c>
      <c r="AC383" s="722">
        <v>26</v>
      </c>
      <c r="AD383" s="721" t="s">
        <v>927</v>
      </c>
      <c r="AE383" s="721" t="str">
        <f>VLOOKUP(C:C,'Conditions and freight surcharg'!B:E,3,FALSE)</f>
        <v>AMS, Low-Sulphur SC and GRI</v>
      </c>
    </row>
    <row r="384" spans="1:31" s="709" customFormat="1" ht="30" customHeight="1">
      <c r="A384" s="36"/>
      <c r="B384" s="486" t="s">
        <v>755</v>
      </c>
      <c r="C384" s="726" t="s">
        <v>524</v>
      </c>
      <c r="D384" s="720" t="s">
        <v>713</v>
      </c>
      <c r="E384" s="762">
        <v>428</v>
      </c>
      <c r="F384" s="762">
        <v>714</v>
      </c>
      <c r="G384" s="762">
        <v>428</v>
      </c>
      <c r="H384" s="721" t="s">
        <v>628</v>
      </c>
      <c r="I384" s="722">
        <v>54</v>
      </c>
      <c r="J384" s="762">
        <v>428</v>
      </c>
      <c r="K384" s="762">
        <v>714</v>
      </c>
      <c r="L384" s="762">
        <v>428</v>
      </c>
      <c r="M384" s="721" t="s">
        <v>628</v>
      </c>
      <c r="N384" s="722">
        <v>53</v>
      </c>
      <c r="O384" s="762">
        <v>428</v>
      </c>
      <c r="P384" s="762">
        <v>714</v>
      </c>
      <c r="Q384" s="762">
        <v>428</v>
      </c>
      <c r="R384" s="725" t="s">
        <v>628</v>
      </c>
      <c r="S384" s="722">
        <v>51</v>
      </c>
      <c r="T384" s="762" t="s">
        <v>690</v>
      </c>
      <c r="U384" s="762" t="s">
        <v>690</v>
      </c>
      <c r="V384" s="762" t="s">
        <v>690</v>
      </c>
      <c r="W384" s="721" t="s">
        <v>690</v>
      </c>
      <c r="X384" s="722" t="s">
        <v>690</v>
      </c>
      <c r="Y384" s="762">
        <v>0</v>
      </c>
      <c r="Z384" s="762">
        <v>630</v>
      </c>
      <c r="AA384" s="762">
        <v>0</v>
      </c>
      <c r="AB384" s="721" t="s">
        <v>690</v>
      </c>
      <c r="AC384" s="722" t="s">
        <v>690</v>
      </c>
      <c r="AD384" s="721" t="str">
        <f>VLOOKUP(B:B,'Conditions and freight surcharg'!A:D,3,FALSE)</f>
        <v>Refer to Terms and Surcharges</v>
      </c>
      <c r="AE384" s="721" t="str">
        <f>VLOOKUP(C:C,'Conditions and freight surcharg'!B:E,3,FALSE)</f>
        <v>AMS, Low-Sulphur SC and GRI</v>
      </c>
    </row>
    <row r="385" spans="1:31" s="709" customFormat="1" ht="30" customHeight="1">
      <c r="A385" s="36"/>
      <c r="B385" s="484" t="s">
        <v>410</v>
      </c>
      <c r="C385" s="720" t="s">
        <v>524</v>
      </c>
      <c r="D385" s="720" t="s">
        <v>713</v>
      </c>
      <c r="E385" s="762">
        <v>337</v>
      </c>
      <c r="F385" s="762">
        <v>373</v>
      </c>
      <c r="G385" s="762">
        <v>337</v>
      </c>
      <c r="H385" s="721" t="s">
        <v>627</v>
      </c>
      <c r="I385" s="722">
        <v>83</v>
      </c>
      <c r="J385" s="762">
        <v>337</v>
      </c>
      <c r="K385" s="762">
        <v>373</v>
      </c>
      <c r="L385" s="762">
        <v>337</v>
      </c>
      <c r="M385" s="721" t="s">
        <v>627</v>
      </c>
      <c r="N385" s="722">
        <v>82</v>
      </c>
      <c r="O385" s="762">
        <v>337</v>
      </c>
      <c r="P385" s="762">
        <v>373</v>
      </c>
      <c r="Q385" s="762">
        <v>337</v>
      </c>
      <c r="R385" s="724" t="s">
        <v>627</v>
      </c>
      <c r="S385" s="722">
        <v>80</v>
      </c>
      <c r="T385" s="762">
        <v>347</v>
      </c>
      <c r="U385" s="762">
        <v>383</v>
      </c>
      <c r="V385" s="762">
        <v>347</v>
      </c>
      <c r="W385" s="721" t="s">
        <v>627</v>
      </c>
      <c r="X385" s="722">
        <v>32</v>
      </c>
      <c r="Y385" s="762">
        <v>347</v>
      </c>
      <c r="Z385" s="762">
        <v>383</v>
      </c>
      <c r="AA385" s="762">
        <v>347</v>
      </c>
      <c r="AB385" s="721" t="s">
        <v>627</v>
      </c>
      <c r="AC385" s="722">
        <v>29</v>
      </c>
      <c r="AD385" s="721" t="s">
        <v>927</v>
      </c>
      <c r="AE385" s="721" t="str">
        <f>VLOOKUP(C:C,'Conditions and freight surcharg'!B:E,3,FALSE)</f>
        <v>AMS, Low-Sulphur SC and GRI</v>
      </c>
    </row>
    <row r="386" spans="1:31" s="709" customFormat="1" ht="30" customHeight="1">
      <c r="A386" s="36"/>
      <c r="B386" s="734" t="s">
        <v>201</v>
      </c>
      <c r="C386" s="735" t="s">
        <v>504</v>
      </c>
      <c r="D386" s="720" t="s">
        <v>713</v>
      </c>
      <c r="E386" s="762">
        <v>376</v>
      </c>
      <c r="F386" s="762">
        <v>558</v>
      </c>
      <c r="G386" s="762">
        <v>376</v>
      </c>
      <c r="H386" s="721" t="s">
        <v>628</v>
      </c>
      <c r="I386" s="722">
        <v>56</v>
      </c>
      <c r="J386" s="762">
        <v>376</v>
      </c>
      <c r="K386" s="762">
        <v>558</v>
      </c>
      <c r="L386" s="762">
        <v>376</v>
      </c>
      <c r="M386" s="721" t="s">
        <v>628</v>
      </c>
      <c r="N386" s="722">
        <v>55</v>
      </c>
      <c r="O386" s="762">
        <v>376</v>
      </c>
      <c r="P386" s="762">
        <v>558</v>
      </c>
      <c r="Q386" s="762">
        <v>376</v>
      </c>
      <c r="R386" s="725" t="s">
        <v>628</v>
      </c>
      <c r="S386" s="722">
        <v>53</v>
      </c>
      <c r="T386" s="762">
        <v>389</v>
      </c>
      <c r="U386" s="762">
        <v>499</v>
      </c>
      <c r="V386" s="762">
        <v>389</v>
      </c>
      <c r="W386" s="721" t="s">
        <v>627</v>
      </c>
      <c r="X386" s="722">
        <v>32</v>
      </c>
      <c r="Y386" s="762">
        <v>399</v>
      </c>
      <c r="Z386" s="762">
        <v>509</v>
      </c>
      <c r="AA386" s="762">
        <v>399</v>
      </c>
      <c r="AB386" s="721" t="s">
        <v>627</v>
      </c>
      <c r="AC386" s="722">
        <v>29</v>
      </c>
      <c r="AD386" s="721" t="str">
        <f>VLOOKUP(B:B,'Conditions and freight surcharg'!A:D,3,FALSE)</f>
        <v>Refer to Terms and Surcharges</v>
      </c>
      <c r="AE386" s="721" t="str">
        <f>VLOOKUP(C:C,'Conditions and freight surcharg'!B:E,3,FALSE)</f>
        <v>AMS, Low-Sulphur SC and GRI</v>
      </c>
    </row>
    <row r="387" spans="1:31" s="709" customFormat="1" ht="30" customHeight="1">
      <c r="A387" s="36"/>
      <c r="B387" s="484" t="s">
        <v>1072</v>
      </c>
      <c r="C387" s="720" t="s">
        <v>504</v>
      </c>
      <c r="D387" s="720" t="s">
        <v>713</v>
      </c>
      <c r="E387" s="762">
        <v>387</v>
      </c>
      <c r="F387" s="762">
        <v>523</v>
      </c>
      <c r="G387" s="762">
        <v>387</v>
      </c>
      <c r="H387" s="721" t="s">
        <v>627</v>
      </c>
      <c r="I387" s="722">
        <v>83</v>
      </c>
      <c r="J387" s="762">
        <v>387</v>
      </c>
      <c r="K387" s="762">
        <v>523</v>
      </c>
      <c r="L387" s="762">
        <v>387</v>
      </c>
      <c r="M387" s="721" t="s">
        <v>627</v>
      </c>
      <c r="N387" s="722">
        <v>82</v>
      </c>
      <c r="O387" s="762">
        <v>387</v>
      </c>
      <c r="P387" s="762">
        <v>523</v>
      </c>
      <c r="Q387" s="762">
        <v>387</v>
      </c>
      <c r="R387" s="725" t="s">
        <v>627</v>
      </c>
      <c r="S387" s="722">
        <v>80</v>
      </c>
      <c r="T387" s="762">
        <v>397</v>
      </c>
      <c r="U387" s="762">
        <v>533</v>
      </c>
      <c r="V387" s="762">
        <v>397</v>
      </c>
      <c r="W387" s="721" t="s">
        <v>627</v>
      </c>
      <c r="X387" s="722">
        <v>32</v>
      </c>
      <c r="Y387" s="762">
        <v>397</v>
      </c>
      <c r="Z387" s="762">
        <v>533</v>
      </c>
      <c r="AA387" s="762">
        <v>397</v>
      </c>
      <c r="AB387" s="721" t="s">
        <v>627</v>
      </c>
      <c r="AC387" s="722">
        <v>29</v>
      </c>
      <c r="AD387" s="721" t="str">
        <f>VLOOKUP(B:B,'Conditions and freight surcharg'!A:D,3,FALSE)</f>
        <v>Refer to Terms and Surcharges</v>
      </c>
      <c r="AE387" s="721" t="str">
        <f>VLOOKUP(C:C,'Conditions and freight surcharg'!B:E,3,FALSE)</f>
        <v>AMS, Low-Sulphur SC and GRI</v>
      </c>
    </row>
    <row r="388" spans="1:31" s="709" customFormat="1" ht="30" customHeight="1">
      <c r="A388" s="36"/>
      <c r="B388" s="486" t="s">
        <v>361</v>
      </c>
      <c r="C388" s="726" t="s">
        <v>506</v>
      </c>
      <c r="D388" s="720" t="s">
        <v>713</v>
      </c>
      <c r="E388" s="762">
        <v>356</v>
      </c>
      <c r="F388" s="762">
        <v>498</v>
      </c>
      <c r="G388" s="762">
        <v>356</v>
      </c>
      <c r="H388" s="721" t="s">
        <v>628</v>
      </c>
      <c r="I388" s="722">
        <v>53</v>
      </c>
      <c r="J388" s="762">
        <v>356</v>
      </c>
      <c r="K388" s="762">
        <v>498</v>
      </c>
      <c r="L388" s="762">
        <v>356</v>
      </c>
      <c r="M388" s="721" t="s">
        <v>628</v>
      </c>
      <c r="N388" s="722">
        <v>52</v>
      </c>
      <c r="O388" s="762">
        <v>356</v>
      </c>
      <c r="P388" s="762">
        <v>498</v>
      </c>
      <c r="Q388" s="762">
        <v>356</v>
      </c>
      <c r="R388" s="724" t="s">
        <v>628</v>
      </c>
      <c r="S388" s="722">
        <v>50</v>
      </c>
      <c r="T388" s="762">
        <v>374</v>
      </c>
      <c r="U388" s="762">
        <v>454</v>
      </c>
      <c r="V388" s="762">
        <v>374</v>
      </c>
      <c r="W388" s="721" t="s">
        <v>627</v>
      </c>
      <c r="X388" s="722">
        <v>32</v>
      </c>
      <c r="Y388" s="762">
        <v>384</v>
      </c>
      <c r="Z388" s="762">
        <v>464</v>
      </c>
      <c r="AA388" s="762">
        <v>384</v>
      </c>
      <c r="AB388" s="721" t="s">
        <v>627</v>
      </c>
      <c r="AC388" s="722">
        <v>29</v>
      </c>
      <c r="AD388" s="721" t="s">
        <v>927</v>
      </c>
      <c r="AE388" s="721" t="str">
        <f>VLOOKUP(C:C,'Conditions and freight surcharg'!B:E,3,FALSE)</f>
        <v>AMS, Low-Sulphur SC and GRI</v>
      </c>
    </row>
    <row r="389" spans="1:31" s="709" customFormat="1" ht="30" customHeight="1">
      <c r="A389" s="36"/>
      <c r="B389" s="484" t="s">
        <v>203</v>
      </c>
      <c r="C389" s="720" t="s">
        <v>506</v>
      </c>
      <c r="D389" s="720" t="s">
        <v>713</v>
      </c>
      <c r="E389" s="762">
        <v>384</v>
      </c>
      <c r="F389" s="762">
        <v>514</v>
      </c>
      <c r="G389" s="762">
        <v>384</v>
      </c>
      <c r="H389" s="721" t="s">
        <v>627</v>
      </c>
      <c r="I389" s="722">
        <v>87</v>
      </c>
      <c r="J389" s="762">
        <v>384</v>
      </c>
      <c r="K389" s="762">
        <v>514</v>
      </c>
      <c r="L389" s="762">
        <v>384</v>
      </c>
      <c r="M389" s="721" t="s">
        <v>627</v>
      </c>
      <c r="N389" s="722">
        <v>86</v>
      </c>
      <c r="O389" s="762">
        <v>384</v>
      </c>
      <c r="P389" s="762">
        <v>514</v>
      </c>
      <c r="Q389" s="762">
        <v>384</v>
      </c>
      <c r="R389" s="724" t="s">
        <v>627</v>
      </c>
      <c r="S389" s="722">
        <v>84</v>
      </c>
      <c r="T389" s="762">
        <v>394</v>
      </c>
      <c r="U389" s="762">
        <v>524</v>
      </c>
      <c r="V389" s="762">
        <v>394</v>
      </c>
      <c r="W389" s="721" t="s">
        <v>627</v>
      </c>
      <c r="X389" s="722">
        <v>36</v>
      </c>
      <c r="Y389" s="762">
        <v>394</v>
      </c>
      <c r="Z389" s="762">
        <v>524</v>
      </c>
      <c r="AA389" s="762">
        <v>394</v>
      </c>
      <c r="AB389" s="721" t="s">
        <v>627</v>
      </c>
      <c r="AC389" s="722">
        <v>33</v>
      </c>
      <c r="AD389" s="721" t="str">
        <f>VLOOKUP(B:B,'Conditions and freight surcharg'!A:D,3,FALSE)</f>
        <v>Refer to Terms and Surcharges</v>
      </c>
      <c r="AE389" s="721" t="str">
        <f>VLOOKUP(C:C,'Conditions and freight surcharg'!B:E,3,FALSE)</f>
        <v>AMS, Low-Sulphur SC and GRI</v>
      </c>
    </row>
    <row r="390" spans="1:31" s="709" customFormat="1" ht="30" customHeight="1">
      <c r="A390" s="36"/>
      <c r="B390" s="484" t="s">
        <v>2247</v>
      </c>
      <c r="C390" s="720" t="s">
        <v>506</v>
      </c>
      <c r="D390" s="720" t="s">
        <v>713</v>
      </c>
      <c r="E390" s="762">
        <v>384</v>
      </c>
      <c r="F390" s="762">
        <v>514</v>
      </c>
      <c r="G390" s="762">
        <v>384</v>
      </c>
      <c r="H390" s="721" t="s">
        <v>627</v>
      </c>
      <c r="I390" s="722">
        <v>87</v>
      </c>
      <c r="J390" s="762">
        <v>384</v>
      </c>
      <c r="K390" s="762">
        <v>514</v>
      </c>
      <c r="L390" s="762">
        <v>384</v>
      </c>
      <c r="M390" s="721" t="s">
        <v>627</v>
      </c>
      <c r="N390" s="722">
        <v>86</v>
      </c>
      <c r="O390" s="762">
        <v>384</v>
      </c>
      <c r="P390" s="762">
        <v>514</v>
      </c>
      <c r="Q390" s="762">
        <v>384</v>
      </c>
      <c r="R390" s="721" t="s">
        <v>627</v>
      </c>
      <c r="S390" s="722">
        <v>84</v>
      </c>
      <c r="T390" s="762">
        <v>394</v>
      </c>
      <c r="U390" s="762">
        <v>524</v>
      </c>
      <c r="V390" s="762">
        <v>394</v>
      </c>
      <c r="W390" s="730" t="s">
        <v>627</v>
      </c>
      <c r="X390" s="722">
        <v>36</v>
      </c>
      <c r="Y390" s="731">
        <v>394</v>
      </c>
      <c r="Z390" s="762">
        <v>524</v>
      </c>
      <c r="AA390" s="762">
        <v>394</v>
      </c>
      <c r="AB390" s="721" t="s">
        <v>627</v>
      </c>
      <c r="AC390" s="722">
        <v>33</v>
      </c>
      <c r="AD390" s="721" t="str">
        <f>VLOOKUP(B:B,'Conditions and freight surcharg'!A:D,3,FALSE)</f>
        <v>Refer to Terms and Surcharges</v>
      </c>
      <c r="AE390" s="721" t="str">
        <f>VLOOKUP(C:C,'Conditions and freight surcharg'!B:E,3,FALSE)</f>
        <v>AMS, Low-Sulphur SC and GRI</v>
      </c>
    </row>
    <row r="391" spans="1:31" s="709" customFormat="1" ht="30" customHeight="1">
      <c r="A391" s="36"/>
      <c r="B391" s="484" t="s">
        <v>386</v>
      </c>
      <c r="C391" s="720" t="s">
        <v>506</v>
      </c>
      <c r="D391" s="720" t="s">
        <v>713</v>
      </c>
      <c r="E391" s="762">
        <v>377</v>
      </c>
      <c r="F391" s="762">
        <v>493</v>
      </c>
      <c r="G391" s="762">
        <v>377</v>
      </c>
      <c r="H391" s="721" t="s">
        <v>627</v>
      </c>
      <c r="I391" s="722">
        <v>83</v>
      </c>
      <c r="J391" s="762">
        <v>377</v>
      </c>
      <c r="K391" s="762">
        <v>493</v>
      </c>
      <c r="L391" s="762">
        <v>377</v>
      </c>
      <c r="M391" s="721" t="s">
        <v>627</v>
      </c>
      <c r="N391" s="722">
        <v>82</v>
      </c>
      <c r="O391" s="762">
        <v>377</v>
      </c>
      <c r="P391" s="762">
        <v>493</v>
      </c>
      <c r="Q391" s="762">
        <v>377</v>
      </c>
      <c r="R391" s="721" t="s">
        <v>627</v>
      </c>
      <c r="S391" s="722">
        <v>80</v>
      </c>
      <c r="T391" s="762">
        <v>387</v>
      </c>
      <c r="U391" s="762">
        <v>503</v>
      </c>
      <c r="V391" s="762">
        <v>387</v>
      </c>
      <c r="W391" s="721" t="s">
        <v>627</v>
      </c>
      <c r="X391" s="722">
        <v>32</v>
      </c>
      <c r="Y391" s="762">
        <v>387</v>
      </c>
      <c r="Z391" s="762">
        <v>503</v>
      </c>
      <c r="AA391" s="762">
        <v>387</v>
      </c>
      <c r="AB391" s="721" t="s">
        <v>627</v>
      </c>
      <c r="AC391" s="722">
        <v>29</v>
      </c>
      <c r="AD391" s="721" t="s">
        <v>927</v>
      </c>
      <c r="AE391" s="721" t="str">
        <f>VLOOKUP(C:C,'Conditions and freight surcharg'!B:E,3,FALSE)</f>
        <v>AMS, Low-Sulphur SC and GRI</v>
      </c>
    </row>
    <row r="392" spans="1:31" s="709" customFormat="1" ht="30" customHeight="1">
      <c r="A392" s="36"/>
      <c r="B392" s="484" t="s">
        <v>2483</v>
      </c>
      <c r="C392" s="720" t="s">
        <v>499</v>
      </c>
      <c r="D392" s="720" t="s">
        <v>713</v>
      </c>
      <c r="E392" s="762">
        <v>366</v>
      </c>
      <c r="F392" s="762">
        <v>528</v>
      </c>
      <c r="G392" s="762">
        <v>366</v>
      </c>
      <c r="H392" s="721" t="s">
        <v>628</v>
      </c>
      <c r="I392" s="722">
        <v>52</v>
      </c>
      <c r="J392" s="762">
        <v>366</v>
      </c>
      <c r="K392" s="762">
        <v>528</v>
      </c>
      <c r="L392" s="762">
        <v>366</v>
      </c>
      <c r="M392" s="721" t="s">
        <v>628</v>
      </c>
      <c r="N392" s="722">
        <v>51</v>
      </c>
      <c r="O392" s="762">
        <v>366</v>
      </c>
      <c r="P392" s="762">
        <v>528</v>
      </c>
      <c r="Q392" s="762">
        <v>366</v>
      </c>
      <c r="R392" s="725" t="s">
        <v>628</v>
      </c>
      <c r="S392" s="722">
        <v>49</v>
      </c>
      <c r="T392" s="762" t="s">
        <v>690</v>
      </c>
      <c r="U392" s="762" t="s">
        <v>690</v>
      </c>
      <c r="V392" s="762" t="s">
        <v>690</v>
      </c>
      <c r="W392" s="721" t="s">
        <v>690</v>
      </c>
      <c r="X392" s="722" t="s">
        <v>690</v>
      </c>
      <c r="Y392" s="762" t="s">
        <v>690</v>
      </c>
      <c r="Z392" s="762" t="s">
        <v>690</v>
      </c>
      <c r="AA392" s="762" t="s">
        <v>690</v>
      </c>
      <c r="AB392" s="721" t="s">
        <v>690</v>
      </c>
      <c r="AC392" s="722" t="s">
        <v>690</v>
      </c>
      <c r="AD392" s="721" t="e">
        <f>VLOOKUP(B:B,'Conditions and freight surcharg'!A:D,3,FALSE)</f>
        <v>#N/A</v>
      </c>
      <c r="AE392" s="721" t="str">
        <f>VLOOKUP(C:C,'Conditions and freight surcharg'!B:E,3,FALSE)</f>
        <v>AMS, Low-Sulphur SC and GRI</v>
      </c>
    </row>
    <row r="393" spans="1:31" s="709" customFormat="1" ht="30" customHeight="1">
      <c r="A393" s="36"/>
      <c r="B393" s="486" t="s">
        <v>126</v>
      </c>
      <c r="C393" s="726" t="s">
        <v>499</v>
      </c>
      <c r="D393" s="720" t="s">
        <v>713</v>
      </c>
      <c r="E393" s="762">
        <v>362</v>
      </c>
      <c r="F393" s="731">
        <v>516</v>
      </c>
      <c r="G393" s="762">
        <v>362</v>
      </c>
      <c r="H393" s="721" t="s">
        <v>628</v>
      </c>
      <c r="I393" s="722">
        <v>55</v>
      </c>
      <c r="J393" s="762">
        <v>362</v>
      </c>
      <c r="K393" s="762">
        <v>516</v>
      </c>
      <c r="L393" s="762">
        <v>362</v>
      </c>
      <c r="M393" s="721" t="s">
        <v>628</v>
      </c>
      <c r="N393" s="722">
        <v>54</v>
      </c>
      <c r="O393" s="762">
        <v>362</v>
      </c>
      <c r="P393" s="762">
        <v>516</v>
      </c>
      <c r="Q393" s="762">
        <v>362</v>
      </c>
      <c r="R393" s="724" t="s">
        <v>628</v>
      </c>
      <c r="S393" s="722">
        <v>52</v>
      </c>
      <c r="T393" s="762">
        <v>373</v>
      </c>
      <c r="U393" s="762">
        <v>505</v>
      </c>
      <c r="V393" s="762">
        <v>373</v>
      </c>
      <c r="W393" s="721" t="s">
        <v>627</v>
      </c>
      <c r="X393" s="722">
        <v>29</v>
      </c>
      <c r="Y393" s="762">
        <v>383</v>
      </c>
      <c r="Z393" s="762">
        <v>515</v>
      </c>
      <c r="AA393" s="762">
        <v>383</v>
      </c>
      <c r="AB393" s="721" t="s">
        <v>627</v>
      </c>
      <c r="AC393" s="722">
        <v>26</v>
      </c>
      <c r="AD393" s="721" t="str">
        <f>VLOOKUP(B:B,'Conditions and freight surcharg'!A:D,3,FALSE)</f>
        <v>Refer to Terms and Surcharges</v>
      </c>
      <c r="AE393" s="721" t="str">
        <f>VLOOKUP(C:C,'Conditions and freight surcharg'!B:E,3,FALSE)</f>
        <v>AMS, Low-Sulphur SC and GRI</v>
      </c>
    </row>
    <row r="394" spans="1:31" s="709" customFormat="1" ht="30" customHeight="1">
      <c r="A394" s="36"/>
      <c r="B394" s="484" t="s">
        <v>177</v>
      </c>
      <c r="C394" s="720" t="s">
        <v>499</v>
      </c>
      <c r="D394" s="720" t="s">
        <v>713</v>
      </c>
      <c r="E394" s="762">
        <v>378</v>
      </c>
      <c r="F394" s="762">
        <v>564</v>
      </c>
      <c r="G394" s="762">
        <v>378</v>
      </c>
      <c r="H394" s="721" t="s">
        <v>628</v>
      </c>
      <c r="I394" s="722">
        <v>50</v>
      </c>
      <c r="J394" s="762">
        <v>378</v>
      </c>
      <c r="K394" s="762">
        <v>564</v>
      </c>
      <c r="L394" s="762">
        <v>378</v>
      </c>
      <c r="M394" s="721" t="s">
        <v>628</v>
      </c>
      <c r="N394" s="722">
        <v>49</v>
      </c>
      <c r="O394" s="762">
        <v>378</v>
      </c>
      <c r="P394" s="762">
        <v>564</v>
      </c>
      <c r="Q394" s="762">
        <v>378</v>
      </c>
      <c r="R394" s="724" t="s">
        <v>628</v>
      </c>
      <c r="S394" s="722">
        <v>47</v>
      </c>
      <c r="T394" s="762">
        <v>371</v>
      </c>
      <c r="U394" s="762">
        <v>499</v>
      </c>
      <c r="V394" s="762">
        <v>371</v>
      </c>
      <c r="W394" s="721" t="s">
        <v>627</v>
      </c>
      <c r="X394" s="722">
        <v>29</v>
      </c>
      <c r="Y394" s="762">
        <v>381</v>
      </c>
      <c r="Z394" s="762">
        <v>509</v>
      </c>
      <c r="AA394" s="762">
        <v>381</v>
      </c>
      <c r="AB394" s="721" t="s">
        <v>627</v>
      </c>
      <c r="AC394" s="722">
        <v>26</v>
      </c>
      <c r="AD394" s="721" t="str">
        <f>VLOOKUP(B:B,'Conditions and freight surcharg'!A:D,3,FALSE)</f>
        <v>Refer to Terms and Surcharges</v>
      </c>
      <c r="AE394" s="721" t="str">
        <f>VLOOKUP(C:C,'Conditions and freight surcharg'!B:E,3,FALSE)</f>
        <v>AMS, Low-Sulphur SC and GRI</v>
      </c>
    </row>
    <row r="395" spans="1:31" s="709" customFormat="1" ht="30" customHeight="1">
      <c r="A395" s="36"/>
      <c r="B395" s="484" t="s">
        <v>222</v>
      </c>
      <c r="C395" s="720" t="s">
        <v>499</v>
      </c>
      <c r="D395" s="720" t="s">
        <v>713</v>
      </c>
      <c r="E395" s="762">
        <v>349</v>
      </c>
      <c r="F395" s="762">
        <v>477</v>
      </c>
      <c r="G395" s="762">
        <v>349</v>
      </c>
      <c r="H395" s="721" t="s">
        <v>628</v>
      </c>
      <c r="I395" s="722">
        <v>52</v>
      </c>
      <c r="J395" s="762">
        <v>349</v>
      </c>
      <c r="K395" s="762">
        <v>477</v>
      </c>
      <c r="L395" s="762">
        <v>349</v>
      </c>
      <c r="M395" s="721" t="s">
        <v>628</v>
      </c>
      <c r="N395" s="722">
        <v>51</v>
      </c>
      <c r="O395" s="762">
        <v>349</v>
      </c>
      <c r="P395" s="762">
        <v>477</v>
      </c>
      <c r="Q395" s="762">
        <v>349</v>
      </c>
      <c r="R395" s="724" t="s">
        <v>628</v>
      </c>
      <c r="S395" s="722">
        <v>49</v>
      </c>
      <c r="T395" s="762">
        <v>346</v>
      </c>
      <c r="U395" s="762">
        <v>424</v>
      </c>
      <c r="V395" s="762">
        <v>346</v>
      </c>
      <c r="W395" s="721" t="s">
        <v>627</v>
      </c>
      <c r="X395" s="722">
        <v>29</v>
      </c>
      <c r="Y395" s="762">
        <v>356</v>
      </c>
      <c r="Z395" s="762">
        <v>434</v>
      </c>
      <c r="AA395" s="762">
        <v>356</v>
      </c>
      <c r="AB395" s="721" t="s">
        <v>627</v>
      </c>
      <c r="AC395" s="722">
        <v>26</v>
      </c>
      <c r="AD395" s="721" t="str">
        <f>VLOOKUP(B:B,'Conditions and freight surcharg'!A:D,3,FALSE)</f>
        <v>Refer to Terms and Surcharges</v>
      </c>
      <c r="AE395" s="721" t="str">
        <f>VLOOKUP(C:C,'Conditions and freight surcharg'!B:E,3,FALSE)</f>
        <v>AMS, Low-Sulphur SC and GRI</v>
      </c>
    </row>
    <row r="396" spans="1:31" s="709" customFormat="1" ht="30" customHeight="1">
      <c r="A396" s="36"/>
      <c r="B396" s="484" t="s">
        <v>243</v>
      </c>
      <c r="C396" s="720" t="s">
        <v>499</v>
      </c>
      <c r="D396" s="720" t="s">
        <v>713</v>
      </c>
      <c r="E396" s="762">
        <v>367</v>
      </c>
      <c r="F396" s="731">
        <v>531</v>
      </c>
      <c r="G396" s="762">
        <v>367</v>
      </c>
      <c r="H396" s="721" t="s">
        <v>628</v>
      </c>
      <c r="I396" s="722">
        <v>50</v>
      </c>
      <c r="J396" s="762">
        <v>367</v>
      </c>
      <c r="K396" s="762">
        <v>531</v>
      </c>
      <c r="L396" s="762">
        <v>367</v>
      </c>
      <c r="M396" s="721" t="s">
        <v>628</v>
      </c>
      <c r="N396" s="722">
        <v>49</v>
      </c>
      <c r="O396" s="762">
        <v>367</v>
      </c>
      <c r="P396" s="762">
        <v>531</v>
      </c>
      <c r="Q396" s="762">
        <v>367</v>
      </c>
      <c r="R396" s="724" t="s">
        <v>628</v>
      </c>
      <c r="S396" s="722">
        <v>47</v>
      </c>
      <c r="T396" s="762">
        <v>365</v>
      </c>
      <c r="U396" s="762">
        <v>481</v>
      </c>
      <c r="V396" s="762">
        <v>365</v>
      </c>
      <c r="W396" s="721" t="s">
        <v>627</v>
      </c>
      <c r="X396" s="722">
        <v>29</v>
      </c>
      <c r="Y396" s="762">
        <v>375</v>
      </c>
      <c r="Z396" s="762">
        <v>491</v>
      </c>
      <c r="AA396" s="762">
        <v>375</v>
      </c>
      <c r="AB396" s="721" t="s">
        <v>627</v>
      </c>
      <c r="AC396" s="722">
        <v>26</v>
      </c>
      <c r="AD396" s="721" t="str">
        <f>VLOOKUP(B:B,'Conditions and freight surcharg'!A:D,3,FALSE)</f>
        <v>Refer to Terms and Surcharges</v>
      </c>
      <c r="AE396" s="721" t="str">
        <f>VLOOKUP(C:C,'Conditions and freight surcharg'!B:E,3,FALSE)</f>
        <v>AMS, Low-Sulphur SC and GRI</v>
      </c>
    </row>
    <row r="397" spans="1:31" s="709" customFormat="1" ht="30" customHeight="1">
      <c r="A397" s="36"/>
      <c r="B397" s="486" t="s">
        <v>287</v>
      </c>
      <c r="C397" s="726" t="s">
        <v>499</v>
      </c>
      <c r="D397" s="720" t="s">
        <v>713</v>
      </c>
      <c r="E397" s="762">
        <v>376</v>
      </c>
      <c r="F397" s="762">
        <v>558</v>
      </c>
      <c r="G397" s="762">
        <v>376</v>
      </c>
      <c r="H397" s="721" t="s">
        <v>628</v>
      </c>
      <c r="I397" s="722">
        <v>50</v>
      </c>
      <c r="J397" s="762">
        <v>376</v>
      </c>
      <c r="K397" s="762">
        <v>558</v>
      </c>
      <c r="L397" s="762">
        <v>376</v>
      </c>
      <c r="M397" s="721" t="s">
        <v>628</v>
      </c>
      <c r="N397" s="722">
        <v>49</v>
      </c>
      <c r="O397" s="762">
        <v>376</v>
      </c>
      <c r="P397" s="762">
        <v>558</v>
      </c>
      <c r="Q397" s="762">
        <v>376</v>
      </c>
      <c r="R397" s="721" t="s">
        <v>628</v>
      </c>
      <c r="S397" s="722">
        <v>47</v>
      </c>
      <c r="T397" s="762">
        <v>373</v>
      </c>
      <c r="U397" s="762">
        <v>505</v>
      </c>
      <c r="V397" s="762">
        <v>373</v>
      </c>
      <c r="W397" s="721" t="s">
        <v>627</v>
      </c>
      <c r="X397" s="722">
        <v>29</v>
      </c>
      <c r="Y397" s="762">
        <v>383</v>
      </c>
      <c r="Z397" s="762">
        <v>515</v>
      </c>
      <c r="AA397" s="762">
        <v>383</v>
      </c>
      <c r="AB397" s="721" t="s">
        <v>627</v>
      </c>
      <c r="AC397" s="722">
        <v>26</v>
      </c>
      <c r="AD397" s="721" t="s">
        <v>927</v>
      </c>
      <c r="AE397" s="721" t="str">
        <f>VLOOKUP(C:C,'Conditions and freight surcharg'!B:E,3,FALSE)</f>
        <v>AMS, Low-Sulphur SC and GRI</v>
      </c>
    </row>
    <row r="398" spans="1:31" s="709" customFormat="1" ht="30" customHeight="1">
      <c r="A398" s="36"/>
      <c r="B398" s="484" t="s">
        <v>606</v>
      </c>
      <c r="C398" s="720" t="s">
        <v>499</v>
      </c>
      <c r="D398" s="720" t="s">
        <v>713</v>
      </c>
      <c r="E398" s="762">
        <v>367</v>
      </c>
      <c r="F398" s="762">
        <v>531</v>
      </c>
      <c r="G398" s="762">
        <v>367</v>
      </c>
      <c r="H398" s="721" t="s">
        <v>628</v>
      </c>
      <c r="I398" s="722">
        <v>52</v>
      </c>
      <c r="J398" s="762">
        <v>367</v>
      </c>
      <c r="K398" s="762">
        <v>531</v>
      </c>
      <c r="L398" s="762">
        <v>367</v>
      </c>
      <c r="M398" s="721" t="s">
        <v>628</v>
      </c>
      <c r="N398" s="722">
        <v>51</v>
      </c>
      <c r="O398" s="762">
        <v>367</v>
      </c>
      <c r="P398" s="762">
        <v>531</v>
      </c>
      <c r="Q398" s="762">
        <v>367</v>
      </c>
      <c r="R398" s="724" t="s">
        <v>628</v>
      </c>
      <c r="S398" s="722">
        <v>49</v>
      </c>
      <c r="T398" s="762">
        <v>361</v>
      </c>
      <c r="U398" s="762">
        <v>469</v>
      </c>
      <c r="V398" s="762">
        <v>361</v>
      </c>
      <c r="W398" s="721" t="s">
        <v>627</v>
      </c>
      <c r="X398" s="722">
        <v>29</v>
      </c>
      <c r="Y398" s="762">
        <v>371</v>
      </c>
      <c r="Z398" s="762">
        <v>479</v>
      </c>
      <c r="AA398" s="762">
        <v>371</v>
      </c>
      <c r="AB398" s="721" t="s">
        <v>627</v>
      </c>
      <c r="AC398" s="722">
        <v>26</v>
      </c>
      <c r="AD398" s="721" t="str">
        <f>VLOOKUP(B:B,'Conditions and freight surcharg'!A:D,3,FALSE)</f>
        <v>Refer to Terms and Surcharges</v>
      </c>
      <c r="AE398" s="721" t="str">
        <f>VLOOKUP(C:C,'Conditions and freight surcharg'!B:E,3,FALSE)</f>
        <v>AMS, Low-Sulphur SC and GRI</v>
      </c>
    </row>
    <row r="399" spans="1:31" s="709" customFormat="1" ht="30" customHeight="1">
      <c r="A399" s="36"/>
      <c r="B399" s="734" t="s">
        <v>327</v>
      </c>
      <c r="C399" s="735" t="s">
        <v>499</v>
      </c>
      <c r="D399" s="720" t="s">
        <v>713</v>
      </c>
      <c r="E399" s="762">
        <v>382</v>
      </c>
      <c r="F399" s="762">
        <v>576</v>
      </c>
      <c r="G399" s="762">
        <v>382</v>
      </c>
      <c r="H399" s="721" t="s">
        <v>628</v>
      </c>
      <c r="I399" s="722">
        <v>49</v>
      </c>
      <c r="J399" s="762">
        <v>382</v>
      </c>
      <c r="K399" s="762">
        <v>576</v>
      </c>
      <c r="L399" s="762">
        <v>382</v>
      </c>
      <c r="M399" s="721" t="s">
        <v>628</v>
      </c>
      <c r="N399" s="722">
        <v>48</v>
      </c>
      <c r="O399" s="762">
        <v>382</v>
      </c>
      <c r="P399" s="762">
        <v>576</v>
      </c>
      <c r="Q399" s="762">
        <v>382</v>
      </c>
      <c r="R399" s="725" t="s">
        <v>628</v>
      </c>
      <c r="S399" s="722">
        <v>46</v>
      </c>
      <c r="T399" s="762">
        <v>370</v>
      </c>
      <c r="U399" s="762">
        <v>496</v>
      </c>
      <c r="V399" s="762">
        <v>370</v>
      </c>
      <c r="W399" s="721" t="s">
        <v>627</v>
      </c>
      <c r="X399" s="722">
        <v>29</v>
      </c>
      <c r="Y399" s="762">
        <v>380</v>
      </c>
      <c r="Z399" s="762">
        <v>506</v>
      </c>
      <c r="AA399" s="762">
        <v>380</v>
      </c>
      <c r="AB399" s="721" t="s">
        <v>627</v>
      </c>
      <c r="AC399" s="722">
        <v>26</v>
      </c>
      <c r="AD399" s="721" t="str">
        <f>VLOOKUP(B:B,'Conditions and freight surcharg'!A:D,3,FALSE)</f>
        <v>Refer to Terms and Surcharges</v>
      </c>
      <c r="AE399" s="721" t="str">
        <f>VLOOKUP(C:C,'Conditions and freight surcharg'!B:E,3,FALSE)</f>
        <v>AMS, Low-Sulphur SC and GRI</v>
      </c>
    </row>
    <row r="400" spans="1:31" s="709" customFormat="1" ht="30" customHeight="1">
      <c r="A400" s="36"/>
      <c r="B400" s="484" t="s">
        <v>451</v>
      </c>
      <c r="C400" s="720" t="s">
        <v>527</v>
      </c>
      <c r="D400" s="720" t="s">
        <v>713</v>
      </c>
      <c r="E400" s="762">
        <v>359</v>
      </c>
      <c r="F400" s="762">
        <v>507</v>
      </c>
      <c r="G400" s="762">
        <v>359</v>
      </c>
      <c r="H400" s="721" t="s">
        <v>628</v>
      </c>
      <c r="I400" s="722">
        <v>49</v>
      </c>
      <c r="J400" s="762">
        <v>359</v>
      </c>
      <c r="K400" s="762">
        <v>507</v>
      </c>
      <c r="L400" s="762">
        <v>359</v>
      </c>
      <c r="M400" s="721" t="s">
        <v>628</v>
      </c>
      <c r="N400" s="722">
        <v>48</v>
      </c>
      <c r="O400" s="762">
        <v>359</v>
      </c>
      <c r="P400" s="762">
        <v>507</v>
      </c>
      <c r="Q400" s="762">
        <v>359</v>
      </c>
      <c r="R400" s="721" t="s">
        <v>628</v>
      </c>
      <c r="S400" s="722">
        <v>46</v>
      </c>
      <c r="T400" s="762">
        <v>354</v>
      </c>
      <c r="U400" s="762">
        <v>448</v>
      </c>
      <c r="V400" s="762">
        <v>354</v>
      </c>
      <c r="W400" s="721" t="s">
        <v>627</v>
      </c>
      <c r="X400" s="722">
        <v>29</v>
      </c>
      <c r="Y400" s="762">
        <v>364</v>
      </c>
      <c r="Z400" s="762">
        <v>458</v>
      </c>
      <c r="AA400" s="762">
        <v>364</v>
      </c>
      <c r="AB400" s="721" t="s">
        <v>627</v>
      </c>
      <c r="AC400" s="722">
        <v>26</v>
      </c>
      <c r="AD400" s="721" t="str">
        <f>VLOOKUP(B:B,'Conditions and freight surcharg'!A:D,3,FALSE)</f>
        <v>Refer to Terms and Surcharges</v>
      </c>
      <c r="AE400" s="721" t="str">
        <f>VLOOKUP(C:C,'Conditions and freight surcharg'!B:E,3,FALSE)</f>
        <v>AMS, Low-Sulphur SC and GRI</v>
      </c>
    </row>
    <row r="401" spans="1:31" s="709" customFormat="1" ht="30" customHeight="1">
      <c r="A401" s="36"/>
      <c r="B401" s="484" t="s">
        <v>2283</v>
      </c>
      <c r="C401" s="726" t="s">
        <v>521</v>
      </c>
      <c r="D401" s="720" t="s">
        <v>713</v>
      </c>
      <c r="E401" s="762">
        <v>401</v>
      </c>
      <c r="F401" s="762">
        <v>633</v>
      </c>
      <c r="G401" s="762">
        <v>401</v>
      </c>
      <c r="H401" s="721" t="s">
        <v>628</v>
      </c>
      <c r="I401" s="722">
        <v>54</v>
      </c>
      <c r="J401" s="762">
        <v>401</v>
      </c>
      <c r="K401" s="762">
        <v>633</v>
      </c>
      <c r="L401" s="762">
        <v>401</v>
      </c>
      <c r="M401" s="721" t="s">
        <v>628</v>
      </c>
      <c r="N401" s="722">
        <v>53</v>
      </c>
      <c r="O401" s="762">
        <v>401</v>
      </c>
      <c r="P401" s="762">
        <v>633</v>
      </c>
      <c r="Q401" s="762">
        <v>401</v>
      </c>
      <c r="R401" s="724" t="s">
        <v>628</v>
      </c>
      <c r="S401" s="722">
        <v>51</v>
      </c>
      <c r="T401" s="762">
        <v>399</v>
      </c>
      <c r="U401" s="762">
        <v>529</v>
      </c>
      <c r="V401" s="762">
        <v>399</v>
      </c>
      <c r="W401" s="721" t="s">
        <v>627</v>
      </c>
      <c r="X401" s="722">
        <v>32</v>
      </c>
      <c r="Y401" s="762">
        <v>409</v>
      </c>
      <c r="Z401" s="762">
        <v>539</v>
      </c>
      <c r="AA401" s="762">
        <v>409</v>
      </c>
      <c r="AB401" s="721" t="s">
        <v>627</v>
      </c>
      <c r="AC401" s="722">
        <v>29</v>
      </c>
      <c r="AD401" s="721" t="s">
        <v>927</v>
      </c>
      <c r="AE401" s="721" t="str">
        <f>VLOOKUP(C:C,'Conditions and freight surcharg'!B:E,3,FALSE)</f>
        <v>AMS, Low-Sulphur SC and GRI</v>
      </c>
    </row>
    <row r="402" spans="1:31" s="709" customFormat="1" ht="30" customHeight="1">
      <c r="A402" s="36"/>
      <c r="B402" s="486" t="s">
        <v>392</v>
      </c>
      <c r="C402" s="726" t="s">
        <v>521</v>
      </c>
      <c r="D402" s="720" t="s">
        <v>713</v>
      </c>
      <c r="E402" s="762">
        <v>386</v>
      </c>
      <c r="F402" s="762">
        <v>520</v>
      </c>
      <c r="G402" s="762">
        <v>386</v>
      </c>
      <c r="H402" s="721" t="s">
        <v>627</v>
      </c>
      <c r="I402" s="722">
        <v>83</v>
      </c>
      <c r="J402" s="762">
        <v>386</v>
      </c>
      <c r="K402" s="762">
        <v>520</v>
      </c>
      <c r="L402" s="762">
        <v>386</v>
      </c>
      <c r="M402" s="721" t="s">
        <v>627</v>
      </c>
      <c r="N402" s="722">
        <v>82</v>
      </c>
      <c r="O402" s="762">
        <v>386</v>
      </c>
      <c r="P402" s="762">
        <v>520</v>
      </c>
      <c r="Q402" s="762">
        <v>386</v>
      </c>
      <c r="R402" s="724" t="s">
        <v>627</v>
      </c>
      <c r="S402" s="722">
        <v>80</v>
      </c>
      <c r="T402" s="762">
        <v>396</v>
      </c>
      <c r="U402" s="762">
        <v>530</v>
      </c>
      <c r="V402" s="762">
        <v>396</v>
      </c>
      <c r="W402" s="721" t="s">
        <v>627</v>
      </c>
      <c r="X402" s="722">
        <v>32</v>
      </c>
      <c r="Y402" s="762">
        <v>396</v>
      </c>
      <c r="Z402" s="762">
        <v>530</v>
      </c>
      <c r="AA402" s="762">
        <v>396</v>
      </c>
      <c r="AB402" s="721" t="s">
        <v>627</v>
      </c>
      <c r="AC402" s="722">
        <v>29</v>
      </c>
      <c r="AD402" s="721" t="str">
        <f>VLOOKUP(B:B,'Conditions and freight surcharg'!A:D,3,FALSE)</f>
        <v>Refer to Terms and Surcharges</v>
      </c>
      <c r="AE402" s="721" t="str">
        <f>VLOOKUP(C:C,'Conditions and freight surcharg'!B:E,3,FALSE)</f>
        <v>AMS, Low-Sulphur SC and GRI</v>
      </c>
    </row>
    <row r="403" spans="1:31" s="709" customFormat="1" ht="30" customHeight="1">
      <c r="A403" s="36"/>
      <c r="B403" s="484" t="s">
        <v>472</v>
      </c>
      <c r="C403" s="726" t="s">
        <v>528</v>
      </c>
      <c r="D403" s="720" t="s">
        <v>713</v>
      </c>
      <c r="E403" s="762">
        <v>335</v>
      </c>
      <c r="F403" s="762">
        <v>325</v>
      </c>
      <c r="G403" s="762">
        <v>335</v>
      </c>
      <c r="H403" s="721" t="s">
        <v>628</v>
      </c>
      <c r="I403" s="722">
        <v>35</v>
      </c>
      <c r="J403" s="762">
        <v>335</v>
      </c>
      <c r="K403" s="762">
        <v>325</v>
      </c>
      <c r="L403" s="762">
        <v>335</v>
      </c>
      <c r="M403" s="721" t="s">
        <v>628</v>
      </c>
      <c r="N403" s="722">
        <v>34</v>
      </c>
      <c r="O403" s="762">
        <v>335</v>
      </c>
      <c r="P403" s="762">
        <v>325</v>
      </c>
      <c r="Q403" s="762">
        <v>335</v>
      </c>
      <c r="R403" s="724" t="s">
        <v>628</v>
      </c>
      <c r="S403" s="722">
        <v>32</v>
      </c>
      <c r="T403" s="762">
        <v>367</v>
      </c>
      <c r="U403" s="762">
        <v>487</v>
      </c>
      <c r="V403" s="762">
        <v>367</v>
      </c>
      <c r="W403" s="721" t="s">
        <v>627</v>
      </c>
      <c r="X403" s="722">
        <v>29</v>
      </c>
      <c r="Y403" s="762">
        <v>377</v>
      </c>
      <c r="Z403" s="762">
        <v>497</v>
      </c>
      <c r="AA403" s="762">
        <v>377</v>
      </c>
      <c r="AB403" s="721" t="s">
        <v>627</v>
      </c>
      <c r="AC403" s="722">
        <v>26</v>
      </c>
      <c r="AD403" s="721" t="str">
        <f>VLOOKUP(B:B,'Conditions and freight surcharg'!A:D,3,FALSE)</f>
        <v>Refer to Terms and Surcharges</v>
      </c>
      <c r="AE403" s="721" t="str">
        <f>VLOOKUP(C:C,'Conditions and freight surcharg'!B:E,3,FALSE)</f>
        <v>AMS, Low-Sulphur SC and GRI</v>
      </c>
    </row>
    <row r="404" spans="1:31" s="709" customFormat="1" ht="30" customHeight="1">
      <c r="A404" s="36"/>
      <c r="B404" s="486" t="s">
        <v>366</v>
      </c>
      <c r="C404" s="726" t="s">
        <v>518</v>
      </c>
      <c r="D404" s="720" t="s">
        <v>713</v>
      </c>
      <c r="E404" s="762">
        <v>406</v>
      </c>
      <c r="F404" s="762">
        <v>648</v>
      </c>
      <c r="G404" s="762">
        <v>406</v>
      </c>
      <c r="H404" s="721" t="s">
        <v>628</v>
      </c>
      <c r="I404" s="722">
        <v>54</v>
      </c>
      <c r="J404" s="762">
        <v>406</v>
      </c>
      <c r="K404" s="762">
        <v>648</v>
      </c>
      <c r="L404" s="762">
        <v>406</v>
      </c>
      <c r="M404" s="721" t="s">
        <v>628</v>
      </c>
      <c r="N404" s="722">
        <v>53</v>
      </c>
      <c r="O404" s="762">
        <v>406</v>
      </c>
      <c r="P404" s="762">
        <v>648</v>
      </c>
      <c r="Q404" s="762">
        <v>406</v>
      </c>
      <c r="R404" s="721" t="s">
        <v>628</v>
      </c>
      <c r="S404" s="722">
        <v>51</v>
      </c>
      <c r="T404" s="762">
        <v>396</v>
      </c>
      <c r="U404" s="762">
        <v>520</v>
      </c>
      <c r="V404" s="762">
        <v>396</v>
      </c>
      <c r="W404" s="721" t="s">
        <v>627</v>
      </c>
      <c r="X404" s="722">
        <v>32</v>
      </c>
      <c r="Y404" s="762">
        <v>406</v>
      </c>
      <c r="Z404" s="762">
        <v>530</v>
      </c>
      <c r="AA404" s="762">
        <v>406</v>
      </c>
      <c r="AB404" s="721" t="s">
        <v>627</v>
      </c>
      <c r="AC404" s="722">
        <v>29</v>
      </c>
      <c r="AD404" s="721" t="str">
        <f>VLOOKUP(B:B,'Conditions and freight surcharg'!A:D,3,FALSE)</f>
        <v>Refer to Terms and Surcharges</v>
      </c>
      <c r="AE404" s="721" t="str">
        <f>VLOOKUP(C:C,'Conditions and freight surcharg'!B:E,3,FALSE)</f>
        <v>AMS, Low-Sulphur SC and GRI</v>
      </c>
    </row>
    <row r="405" spans="1:31" s="709" customFormat="1" ht="30" customHeight="1">
      <c r="A405" s="36"/>
      <c r="B405" s="484" t="s">
        <v>462</v>
      </c>
      <c r="C405" s="720" t="s">
        <v>463</v>
      </c>
      <c r="D405" s="720" t="s">
        <v>605</v>
      </c>
      <c r="E405" s="762">
        <v>327.5</v>
      </c>
      <c r="F405" s="762">
        <v>327.5</v>
      </c>
      <c r="G405" s="762">
        <v>327.5</v>
      </c>
      <c r="H405" s="721" t="s">
        <v>633</v>
      </c>
      <c r="I405" s="722">
        <v>7</v>
      </c>
      <c r="J405" s="762">
        <v>327.5</v>
      </c>
      <c r="K405" s="762">
        <v>327.5</v>
      </c>
      <c r="L405" s="762">
        <v>327.5</v>
      </c>
      <c r="M405" s="721" t="s">
        <v>633</v>
      </c>
      <c r="N405" s="722">
        <v>6</v>
      </c>
      <c r="O405" s="762">
        <v>327.5</v>
      </c>
      <c r="P405" s="762">
        <v>327.5</v>
      </c>
      <c r="Q405" s="762">
        <v>327.5</v>
      </c>
      <c r="R405" s="724" t="s">
        <v>633</v>
      </c>
      <c r="S405" s="722">
        <v>4</v>
      </c>
      <c r="T405" s="762" t="s">
        <v>690</v>
      </c>
      <c r="U405" s="762" t="s">
        <v>690</v>
      </c>
      <c r="V405" s="762" t="s">
        <v>690</v>
      </c>
      <c r="W405" s="721" t="s">
        <v>690</v>
      </c>
      <c r="X405" s="722" t="s">
        <v>690</v>
      </c>
      <c r="Y405" s="762" t="s">
        <v>690</v>
      </c>
      <c r="Z405" s="762" t="s">
        <v>690</v>
      </c>
      <c r="AA405" s="762" t="s">
        <v>690</v>
      </c>
      <c r="AB405" s="721" t="s">
        <v>690</v>
      </c>
      <c r="AC405" s="722" t="s">
        <v>690</v>
      </c>
      <c r="AD405" s="721" t="str">
        <f>VLOOKUP(B:B,'Conditions and freight surcharg'!A:D,3,FALSE)</f>
        <v>Refer to Terms and Surcharges</v>
      </c>
      <c r="AE405" s="721" t="str">
        <f>VLOOKUP(C:C,'Conditions and freight surcharg'!B:E,3,FALSE)</f>
        <v>Low-Sulphur SC and GRI</v>
      </c>
    </row>
    <row r="406" spans="1:31" s="709" customFormat="1" ht="30" customHeight="1">
      <c r="A406" s="36"/>
      <c r="B406" s="734" t="s">
        <v>680</v>
      </c>
      <c r="C406" s="735" t="s">
        <v>463</v>
      </c>
      <c r="D406" s="720" t="s">
        <v>605</v>
      </c>
      <c r="E406" s="762">
        <v>517.5</v>
      </c>
      <c r="F406" s="762">
        <v>517.5</v>
      </c>
      <c r="G406" s="762">
        <v>517.5</v>
      </c>
      <c r="H406" s="721" t="s">
        <v>633</v>
      </c>
      <c r="I406" s="722" t="s">
        <v>690</v>
      </c>
      <c r="J406" s="762">
        <v>517.5</v>
      </c>
      <c r="K406" s="762">
        <v>517.5</v>
      </c>
      <c r="L406" s="762">
        <v>517.5</v>
      </c>
      <c r="M406" s="721" t="s">
        <v>633</v>
      </c>
      <c r="N406" s="722" t="s">
        <v>690</v>
      </c>
      <c r="O406" s="762">
        <v>517.5</v>
      </c>
      <c r="P406" s="762">
        <v>517.5</v>
      </c>
      <c r="Q406" s="762">
        <v>517.5</v>
      </c>
      <c r="R406" s="721" t="s">
        <v>633</v>
      </c>
      <c r="S406" s="722" t="s">
        <v>690</v>
      </c>
      <c r="T406" s="762" t="s">
        <v>690</v>
      </c>
      <c r="U406" s="762" t="s">
        <v>690</v>
      </c>
      <c r="V406" s="762" t="s">
        <v>690</v>
      </c>
      <c r="W406" s="721" t="s">
        <v>690</v>
      </c>
      <c r="X406" s="722" t="s">
        <v>690</v>
      </c>
      <c r="Y406" s="762" t="s">
        <v>690</v>
      </c>
      <c r="Z406" s="762" t="s">
        <v>690</v>
      </c>
      <c r="AA406" s="762" t="s">
        <v>690</v>
      </c>
      <c r="AB406" s="721" t="s">
        <v>690</v>
      </c>
      <c r="AC406" s="722" t="s">
        <v>690</v>
      </c>
      <c r="AD406" s="721" t="s">
        <v>927</v>
      </c>
      <c r="AE406" s="721" t="str">
        <f>VLOOKUP(C:C,'Conditions and freight surcharg'!B:E,3,FALSE)</f>
        <v>Low-Sulphur SC and GRI</v>
      </c>
    </row>
    <row r="407" spans="1:31" s="709" customFormat="1" ht="30" customHeight="1">
      <c r="A407" s="36"/>
      <c r="B407" s="734" t="s">
        <v>604</v>
      </c>
      <c r="C407" s="735" t="s">
        <v>157</v>
      </c>
      <c r="D407" s="720" t="s">
        <v>713</v>
      </c>
      <c r="E407" s="762">
        <v>102.5</v>
      </c>
      <c r="F407" s="762">
        <v>102.5</v>
      </c>
      <c r="G407" s="762">
        <v>102.5</v>
      </c>
      <c r="H407" s="721" t="s">
        <v>628</v>
      </c>
      <c r="I407" s="722">
        <v>29</v>
      </c>
      <c r="J407" s="762">
        <v>102.5</v>
      </c>
      <c r="K407" s="762">
        <v>102.5</v>
      </c>
      <c r="L407" s="762">
        <v>102.5</v>
      </c>
      <c r="M407" s="721" t="s">
        <v>628</v>
      </c>
      <c r="N407" s="722">
        <v>28</v>
      </c>
      <c r="O407" s="762">
        <v>102.5</v>
      </c>
      <c r="P407" s="762">
        <v>102.5</v>
      </c>
      <c r="Q407" s="762">
        <v>102.5</v>
      </c>
      <c r="R407" s="721" t="s">
        <v>628</v>
      </c>
      <c r="S407" s="722">
        <v>26</v>
      </c>
      <c r="T407" s="762">
        <v>119.5</v>
      </c>
      <c r="U407" s="762">
        <v>119.5</v>
      </c>
      <c r="V407" s="762">
        <v>119.5</v>
      </c>
      <c r="W407" s="721" t="s">
        <v>627</v>
      </c>
      <c r="X407" s="722">
        <v>24</v>
      </c>
      <c r="Y407" s="762">
        <v>129.5</v>
      </c>
      <c r="Z407" s="762">
        <v>129.5</v>
      </c>
      <c r="AA407" s="762">
        <v>129.5</v>
      </c>
      <c r="AB407" s="721" t="s">
        <v>627</v>
      </c>
      <c r="AC407" s="722">
        <v>21</v>
      </c>
      <c r="AD407" s="721" t="str">
        <f>VLOOKUP(B:B,'Conditions and freight surcharg'!A:D,3,FALSE)</f>
        <v>Refer to Terms and Surcharges</v>
      </c>
      <c r="AE407" s="721" t="str">
        <f>VLOOKUP(C:C,'Conditions and freight surcharg'!B:E,3,FALSE)</f>
        <v>Low-Sulphur SC and GRI</v>
      </c>
    </row>
    <row r="408" spans="1:31" s="709" customFormat="1" ht="30" customHeight="1">
      <c r="A408" s="36"/>
      <c r="B408" s="484" t="s">
        <v>282</v>
      </c>
      <c r="C408" s="720" t="s">
        <v>157</v>
      </c>
      <c r="D408" s="720" t="s">
        <v>713</v>
      </c>
      <c r="E408" s="762">
        <v>188.5</v>
      </c>
      <c r="F408" s="762">
        <v>188.5</v>
      </c>
      <c r="G408" s="762">
        <v>188.5</v>
      </c>
      <c r="H408" s="721" t="s">
        <v>627</v>
      </c>
      <c r="I408" s="722">
        <v>42</v>
      </c>
      <c r="J408" s="762">
        <v>188.5</v>
      </c>
      <c r="K408" s="762">
        <v>188.5</v>
      </c>
      <c r="L408" s="762">
        <v>188.5</v>
      </c>
      <c r="M408" s="721" t="s">
        <v>627</v>
      </c>
      <c r="N408" s="722">
        <v>41</v>
      </c>
      <c r="O408" s="762">
        <v>188.5</v>
      </c>
      <c r="P408" s="762">
        <v>188.5</v>
      </c>
      <c r="Q408" s="762">
        <v>188.5</v>
      </c>
      <c r="R408" s="724" t="s">
        <v>627</v>
      </c>
      <c r="S408" s="722">
        <v>39</v>
      </c>
      <c r="T408" s="762">
        <v>198.5</v>
      </c>
      <c r="U408" s="762">
        <v>198.5</v>
      </c>
      <c r="V408" s="762">
        <v>198.5</v>
      </c>
      <c r="W408" s="721" t="s">
        <v>627</v>
      </c>
      <c r="X408" s="722">
        <v>38</v>
      </c>
      <c r="Y408" s="762">
        <v>198.5</v>
      </c>
      <c r="Z408" s="762">
        <v>198.5</v>
      </c>
      <c r="AA408" s="762">
        <v>198.5</v>
      </c>
      <c r="AB408" s="721" t="s">
        <v>627</v>
      </c>
      <c r="AC408" s="722">
        <v>35</v>
      </c>
      <c r="AD408" s="721" t="s">
        <v>927</v>
      </c>
      <c r="AE408" s="721" t="str">
        <f>VLOOKUP(C:C,'Conditions and freight surcharg'!B:E,3,FALSE)</f>
        <v>Low-Sulphur SC and GRI</v>
      </c>
    </row>
    <row r="409" spans="1:31" s="709" customFormat="1" ht="30" customHeight="1">
      <c r="A409" s="36"/>
      <c r="B409" s="484" t="s">
        <v>602</v>
      </c>
      <c r="C409" s="720" t="s">
        <v>157</v>
      </c>
      <c r="D409" s="720" t="s">
        <v>713</v>
      </c>
      <c r="E409" s="762">
        <v>102.5</v>
      </c>
      <c r="F409" s="762">
        <v>102.5</v>
      </c>
      <c r="G409" s="762">
        <v>102.5</v>
      </c>
      <c r="H409" s="721" t="s">
        <v>627</v>
      </c>
      <c r="I409" s="722">
        <v>25</v>
      </c>
      <c r="J409" s="762">
        <v>102.5</v>
      </c>
      <c r="K409" s="762">
        <v>102.5</v>
      </c>
      <c r="L409" s="762">
        <v>102.5</v>
      </c>
      <c r="M409" s="721" t="s">
        <v>627</v>
      </c>
      <c r="N409" s="722">
        <v>24</v>
      </c>
      <c r="O409" s="762">
        <v>102.5</v>
      </c>
      <c r="P409" s="762">
        <v>102.5</v>
      </c>
      <c r="Q409" s="762">
        <v>102.5</v>
      </c>
      <c r="R409" s="724" t="s">
        <v>627</v>
      </c>
      <c r="S409" s="722">
        <v>22</v>
      </c>
      <c r="T409" s="762">
        <v>112.5</v>
      </c>
      <c r="U409" s="762">
        <v>112.5</v>
      </c>
      <c r="V409" s="762">
        <v>112.5</v>
      </c>
      <c r="W409" s="721" t="s">
        <v>627</v>
      </c>
      <c r="X409" s="722">
        <v>21</v>
      </c>
      <c r="Y409" s="762">
        <v>112.5</v>
      </c>
      <c r="Z409" s="762">
        <v>112.5</v>
      </c>
      <c r="AA409" s="762">
        <v>112.5</v>
      </c>
      <c r="AB409" s="721" t="s">
        <v>627</v>
      </c>
      <c r="AC409" s="722">
        <v>18</v>
      </c>
      <c r="AD409" s="721" t="s">
        <v>927</v>
      </c>
      <c r="AE409" s="721" t="str">
        <f>VLOOKUP(C:C,'Conditions and freight surcharg'!B:E,3,FALSE)</f>
        <v>Low-Sulphur SC and GRI</v>
      </c>
    </row>
    <row r="410" spans="1:31" s="709" customFormat="1" ht="30" customHeight="1">
      <c r="A410" s="36"/>
      <c r="B410" s="484" t="s">
        <v>283</v>
      </c>
      <c r="C410" s="720" t="s">
        <v>186</v>
      </c>
      <c r="D410" s="720" t="s">
        <v>713</v>
      </c>
      <c r="E410" s="762">
        <v>737.5</v>
      </c>
      <c r="F410" s="762">
        <v>737.5</v>
      </c>
      <c r="G410" s="762">
        <v>1475</v>
      </c>
      <c r="H410" s="721" t="s">
        <v>627</v>
      </c>
      <c r="I410" s="722" t="s">
        <v>690</v>
      </c>
      <c r="J410" s="762">
        <v>737.5</v>
      </c>
      <c r="K410" s="762">
        <v>737.5</v>
      </c>
      <c r="L410" s="762">
        <v>1475</v>
      </c>
      <c r="M410" s="721" t="s">
        <v>627</v>
      </c>
      <c r="N410" s="722" t="s">
        <v>690</v>
      </c>
      <c r="O410" s="762">
        <v>737.5</v>
      </c>
      <c r="P410" s="762">
        <v>737.5</v>
      </c>
      <c r="Q410" s="762">
        <v>1475</v>
      </c>
      <c r="R410" s="724" t="s">
        <v>627</v>
      </c>
      <c r="S410" s="722" t="s">
        <v>690</v>
      </c>
      <c r="T410" s="762">
        <v>782.5</v>
      </c>
      <c r="U410" s="762">
        <v>782.5</v>
      </c>
      <c r="V410" s="762">
        <v>1520</v>
      </c>
      <c r="W410" s="721" t="s">
        <v>690</v>
      </c>
      <c r="X410" s="722" t="s">
        <v>690</v>
      </c>
      <c r="Y410" s="762">
        <v>782.5</v>
      </c>
      <c r="Z410" s="762">
        <v>782.5</v>
      </c>
      <c r="AA410" s="762">
        <v>1520</v>
      </c>
      <c r="AB410" s="721" t="s">
        <v>627</v>
      </c>
      <c r="AC410" s="722" t="s">
        <v>690</v>
      </c>
      <c r="AD410" s="721" t="str">
        <f>VLOOKUP(B:B,'Conditions and freight surcharg'!A:D,3,FALSE)</f>
        <v>Refer to Terms and Surcharges</v>
      </c>
      <c r="AE410" s="721" t="str">
        <f>VLOOKUP(C:C,'Conditions and freight surcharg'!B:E,3,FALSE)</f>
        <v xml:space="preserve">ENS, Low-Sulphur SC and GRI </v>
      </c>
    </row>
    <row r="411" spans="1:31" s="709" customFormat="1" ht="30" customHeight="1">
      <c r="A411" s="36"/>
      <c r="B411" s="44"/>
      <c r="C411" s="45"/>
      <c r="D411" s="40"/>
      <c r="E411" s="763"/>
      <c r="F411" s="763"/>
      <c r="G411" s="763"/>
      <c r="H411" s="51"/>
      <c r="I411" s="492"/>
      <c r="J411" s="763"/>
      <c r="K411" s="763"/>
      <c r="L411" s="763"/>
      <c r="M411" s="51"/>
      <c r="N411" s="492"/>
      <c r="O411" s="763"/>
      <c r="P411" s="763"/>
      <c r="Q411" s="763"/>
      <c r="R411" s="54"/>
      <c r="S411" s="492"/>
      <c r="T411" s="763"/>
      <c r="U411" s="763"/>
      <c r="V411" s="763"/>
      <c r="W411" s="51"/>
      <c r="X411" s="492"/>
      <c r="Y411" s="763"/>
      <c r="Z411" s="763"/>
      <c r="AA411" s="763"/>
      <c r="AB411" s="51"/>
      <c r="AC411" s="53"/>
      <c r="AD411" s="51"/>
      <c r="AE411" s="51"/>
    </row>
    <row r="412" spans="1:31" s="709" customFormat="1" ht="30.6" customHeight="1">
      <c r="A412" s="36"/>
      <c r="B412" s="39"/>
      <c r="C412" s="40"/>
      <c r="D412" s="40"/>
      <c r="E412" s="763"/>
      <c r="F412" s="763"/>
      <c r="G412" s="763"/>
      <c r="H412" s="51"/>
      <c r="I412" s="492"/>
      <c r="J412" s="763"/>
      <c r="K412" s="763"/>
      <c r="L412" s="763"/>
      <c r="M412" s="51"/>
      <c r="N412" s="492"/>
      <c r="O412" s="763"/>
      <c r="P412" s="763"/>
      <c r="Q412" s="763"/>
      <c r="R412" s="54"/>
      <c r="S412" s="492"/>
      <c r="T412" s="763"/>
      <c r="U412" s="763"/>
      <c r="V412" s="763"/>
      <c r="W412" s="51"/>
      <c r="X412" s="492"/>
      <c r="Y412" s="763"/>
      <c r="Z412" s="763"/>
      <c r="AA412" s="763"/>
      <c r="AB412" s="51"/>
      <c r="AC412" s="53"/>
      <c r="AD412" s="51"/>
      <c r="AE412" s="51"/>
    </row>
    <row r="413" spans="1:31" s="709" customFormat="1" ht="30.6" customHeight="1">
      <c r="A413" s="36"/>
      <c r="B413" s="36"/>
      <c r="C413" s="41"/>
      <c r="D413" s="40"/>
      <c r="E413" s="763"/>
      <c r="F413" s="763"/>
      <c r="G413" s="763"/>
      <c r="H413" s="51"/>
      <c r="I413" s="492"/>
      <c r="J413" s="763"/>
      <c r="K413" s="763"/>
      <c r="L413" s="763"/>
      <c r="M413" s="51"/>
      <c r="N413" s="492"/>
      <c r="O413" s="763"/>
      <c r="P413" s="763"/>
      <c r="Q413" s="763"/>
      <c r="R413" s="51"/>
      <c r="S413" s="492"/>
      <c r="T413" s="763"/>
      <c r="U413" s="763"/>
      <c r="V413" s="763"/>
      <c r="W413" s="51"/>
      <c r="X413" s="492"/>
      <c r="Y413" s="763"/>
      <c r="Z413" s="763"/>
      <c r="AA413" s="763"/>
      <c r="AB413" s="51"/>
      <c r="AC413" s="53"/>
      <c r="AD413" s="51"/>
      <c r="AE413" s="51"/>
    </row>
    <row r="414" spans="1:31" s="709" customFormat="1" ht="30" customHeight="1">
      <c r="A414" s="36"/>
      <c r="B414" s="36"/>
      <c r="C414" s="40"/>
      <c r="D414" s="40"/>
      <c r="E414" s="763"/>
      <c r="F414" s="763"/>
      <c r="G414" s="763"/>
      <c r="H414" s="51"/>
      <c r="I414" s="492"/>
      <c r="J414" s="763"/>
      <c r="K414" s="763"/>
      <c r="L414" s="763"/>
      <c r="M414" s="51"/>
      <c r="N414" s="492"/>
      <c r="O414" s="763"/>
      <c r="P414" s="763"/>
      <c r="Q414" s="763"/>
      <c r="R414" s="51"/>
      <c r="S414" s="492"/>
      <c r="T414" s="763"/>
      <c r="U414" s="763"/>
      <c r="V414" s="763"/>
      <c r="W414" s="51"/>
      <c r="X414" s="492"/>
      <c r="Y414" s="763"/>
      <c r="Z414" s="763"/>
      <c r="AA414" s="763"/>
      <c r="AB414" s="51"/>
      <c r="AC414" s="53"/>
      <c r="AD414" s="51"/>
      <c r="AE414" s="51"/>
    </row>
    <row r="415" spans="1:31" s="709" customFormat="1" ht="30" customHeight="1">
      <c r="A415" s="36"/>
      <c r="B415" s="36"/>
      <c r="C415" s="41"/>
      <c r="D415" s="40"/>
      <c r="E415" s="763"/>
      <c r="F415" s="763"/>
      <c r="G415" s="763"/>
      <c r="H415" s="51"/>
      <c r="I415" s="492"/>
      <c r="J415" s="763"/>
      <c r="K415" s="763"/>
      <c r="L415" s="763"/>
      <c r="M415" s="51"/>
      <c r="N415" s="492"/>
      <c r="O415" s="763"/>
      <c r="P415" s="763"/>
      <c r="Q415" s="763"/>
      <c r="R415" s="51"/>
      <c r="S415" s="492"/>
      <c r="T415" s="763"/>
      <c r="U415" s="763"/>
      <c r="V415" s="763"/>
      <c r="W415" s="51"/>
      <c r="X415" s="492"/>
      <c r="Y415" s="763"/>
      <c r="Z415" s="763"/>
      <c r="AA415" s="763"/>
      <c r="AB415" s="51"/>
      <c r="AC415" s="53"/>
      <c r="AD415" s="51"/>
      <c r="AE415" s="51"/>
    </row>
    <row r="416" spans="1:31" s="709" customFormat="1" ht="30" customHeight="1">
      <c r="A416" s="36"/>
      <c r="B416" s="36"/>
      <c r="C416" s="41"/>
      <c r="D416" s="40"/>
      <c r="E416" s="763"/>
      <c r="F416" s="763"/>
      <c r="G416" s="763"/>
      <c r="H416" s="51"/>
      <c r="I416" s="492"/>
      <c r="J416" s="763"/>
      <c r="K416" s="763"/>
      <c r="L416" s="763"/>
      <c r="M416" s="51"/>
      <c r="N416" s="492"/>
      <c r="O416" s="763"/>
      <c r="P416" s="763"/>
      <c r="Q416" s="763"/>
      <c r="R416" s="51"/>
      <c r="S416" s="492"/>
      <c r="T416" s="763"/>
      <c r="U416" s="763"/>
      <c r="V416" s="763"/>
      <c r="W416" s="51"/>
      <c r="X416" s="492"/>
      <c r="Y416" s="763"/>
      <c r="Z416" s="763"/>
      <c r="AA416" s="763"/>
      <c r="AB416" s="51"/>
      <c r="AC416" s="53"/>
      <c r="AD416" s="51"/>
      <c r="AE416" s="51"/>
    </row>
    <row r="417" spans="1:31" s="709" customFormat="1" ht="30" customHeight="1">
      <c r="A417" s="36"/>
      <c r="B417" s="39"/>
      <c r="C417" s="40"/>
      <c r="D417" s="40"/>
      <c r="E417" s="763"/>
      <c r="F417" s="763"/>
      <c r="G417" s="763"/>
      <c r="H417" s="51"/>
      <c r="I417" s="492"/>
      <c r="J417" s="763"/>
      <c r="K417" s="763"/>
      <c r="L417" s="763"/>
      <c r="M417" s="51"/>
      <c r="N417" s="492"/>
      <c r="O417" s="763"/>
      <c r="P417" s="763"/>
      <c r="Q417" s="763"/>
      <c r="R417" s="51"/>
      <c r="S417" s="492"/>
      <c r="T417" s="763"/>
      <c r="U417" s="763"/>
      <c r="V417" s="763"/>
      <c r="W417" s="51"/>
      <c r="X417" s="492"/>
      <c r="Y417" s="763"/>
      <c r="Z417" s="763"/>
      <c r="AA417" s="763"/>
      <c r="AB417" s="51"/>
      <c r="AC417" s="53"/>
      <c r="AD417" s="51"/>
      <c r="AE417" s="51"/>
    </row>
    <row r="418" spans="1:31" s="709" customFormat="1" ht="30" customHeight="1">
      <c r="A418" s="36"/>
      <c r="B418" s="39"/>
      <c r="C418" s="40"/>
      <c r="D418" s="40"/>
      <c r="E418" s="763"/>
      <c r="F418" s="763"/>
      <c r="G418" s="763"/>
      <c r="H418" s="51"/>
      <c r="I418" s="492"/>
      <c r="J418" s="763"/>
      <c r="K418" s="763"/>
      <c r="L418" s="763"/>
      <c r="M418" s="51"/>
      <c r="N418" s="492"/>
      <c r="O418" s="763"/>
      <c r="P418" s="763"/>
      <c r="Q418" s="763"/>
      <c r="R418" s="51"/>
      <c r="S418" s="492"/>
      <c r="T418" s="763"/>
      <c r="U418" s="763"/>
      <c r="V418" s="763"/>
      <c r="W418" s="51"/>
      <c r="X418" s="492"/>
      <c r="Y418" s="763"/>
      <c r="Z418" s="763"/>
      <c r="AA418" s="763"/>
      <c r="AB418" s="51"/>
      <c r="AC418" s="53"/>
      <c r="AD418" s="51"/>
      <c r="AE418" s="51"/>
    </row>
    <row r="419" spans="1:31" s="709" customFormat="1" ht="30" customHeight="1">
      <c r="A419" s="36"/>
      <c r="B419" s="39"/>
      <c r="C419" s="40"/>
      <c r="D419" s="40"/>
      <c r="E419" s="763"/>
      <c r="F419" s="763"/>
      <c r="G419" s="763"/>
      <c r="H419" s="51"/>
      <c r="I419" s="492"/>
      <c r="J419" s="763"/>
      <c r="K419" s="763"/>
      <c r="L419" s="763"/>
      <c r="M419" s="51"/>
      <c r="N419" s="492"/>
      <c r="O419" s="763"/>
      <c r="P419" s="763"/>
      <c r="Q419" s="763"/>
      <c r="R419" s="51"/>
      <c r="S419" s="492"/>
      <c r="T419" s="763"/>
      <c r="U419" s="763"/>
      <c r="V419" s="763"/>
      <c r="W419" s="51"/>
      <c r="X419" s="492"/>
      <c r="Y419" s="763"/>
      <c r="Z419" s="763"/>
      <c r="AA419" s="763"/>
      <c r="AB419" s="51"/>
      <c r="AC419" s="53"/>
      <c r="AD419" s="51"/>
      <c r="AE419" s="51"/>
    </row>
    <row r="420" spans="1:31" s="709" customFormat="1" ht="30" customHeight="1">
      <c r="A420" s="36"/>
      <c r="B420" s="39"/>
      <c r="C420" s="40"/>
      <c r="D420" s="40"/>
      <c r="E420" s="763"/>
      <c r="F420" s="763"/>
      <c r="G420" s="763"/>
      <c r="H420" s="51"/>
      <c r="I420" s="492"/>
      <c r="J420" s="763"/>
      <c r="K420" s="763"/>
      <c r="L420" s="763"/>
      <c r="M420" s="51"/>
      <c r="N420" s="492"/>
      <c r="O420" s="763"/>
      <c r="P420" s="763"/>
      <c r="Q420" s="763"/>
      <c r="R420" s="51"/>
      <c r="S420" s="492"/>
      <c r="T420" s="763"/>
      <c r="U420" s="763"/>
      <c r="V420" s="763"/>
      <c r="W420" s="51"/>
      <c r="X420" s="492"/>
      <c r="Y420" s="763"/>
      <c r="Z420" s="763"/>
      <c r="AA420" s="763"/>
      <c r="AB420" s="51"/>
      <c r="AC420" s="53"/>
      <c r="AD420" s="51"/>
      <c r="AE420" s="51"/>
    </row>
    <row r="421" spans="1:31" s="709" customFormat="1" ht="30" customHeight="1">
      <c r="A421" s="36"/>
      <c r="B421" s="39"/>
      <c r="C421" s="40"/>
      <c r="D421" s="40"/>
      <c r="E421" s="763"/>
      <c r="F421" s="763"/>
      <c r="G421" s="763"/>
      <c r="H421" s="51"/>
      <c r="I421" s="492"/>
      <c r="J421" s="763"/>
      <c r="K421" s="763"/>
      <c r="L421" s="763"/>
      <c r="M421" s="51"/>
      <c r="N421" s="492"/>
      <c r="O421" s="763"/>
      <c r="P421" s="763"/>
      <c r="Q421" s="763"/>
      <c r="R421" s="51"/>
      <c r="S421" s="492"/>
      <c r="T421" s="763"/>
      <c r="U421" s="763"/>
      <c r="V421" s="763"/>
      <c r="W421" s="51"/>
      <c r="X421" s="492"/>
      <c r="Y421" s="763"/>
      <c r="Z421" s="763"/>
      <c r="AA421" s="763"/>
      <c r="AB421" s="51"/>
      <c r="AC421" s="53"/>
      <c r="AD421" s="51"/>
      <c r="AE421" s="51"/>
    </row>
    <row r="422" spans="1:31" s="709" customFormat="1" ht="30" customHeight="1">
      <c r="A422" s="36"/>
      <c r="B422" s="36"/>
      <c r="C422" s="41"/>
      <c r="D422" s="40"/>
      <c r="E422" s="763"/>
      <c r="F422" s="763"/>
      <c r="G422" s="763"/>
      <c r="H422" s="51"/>
      <c r="I422" s="492"/>
      <c r="J422" s="763"/>
      <c r="K422" s="763"/>
      <c r="L422" s="763"/>
      <c r="M422" s="51"/>
      <c r="N422" s="492"/>
      <c r="O422" s="763"/>
      <c r="P422" s="763"/>
      <c r="Q422" s="763"/>
      <c r="R422" s="54"/>
      <c r="S422" s="492"/>
      <c r="T422" s="763"/>
      <c r="U422" s="763"/>
      <c r="V422" s="763"/>
      <c r="W422" s="51"/>
      <c r="X422" s="492"/>
      <c r="Y422" s="763"/>
      <c r="Z422" s="763"/>
      <c r="AA422" s="763"/>
      <c r="AB422" s="51"/>
      <c r="AC422" s="53"/>
      <c r="AD422" s="51"/>
      <c r="AE422" s="51"/>
    </row>
    <row r="423" spans="1:31" s="709" customFormat="1" ht="30" customHeight="1">
      <c r="A423" s="36"/>
      <c r="B423" s="36"/>
      <c r="C423" s="41"/>
      <c r="D423" s="40"/>
      <c r="E423" s="763"/>
      <c r="F423" s="763"/>
      <c r="G423" s="763"/>
      <c r="H423" s="51"/>
      <c r="I423" s="492"/>
      <c r="J423" s="763"/>
      <c r="K423" s="763"/>
      <c r="L423" s="763"/>
      <c r="M423" s="51"/>
      <c r="N423" s="492"/>
      <c r="O423" s="763"/>
      <c r="P423" s="763"/>
      <c r="Q423" s="763"/>
      <c r="R423" s="54"/>
      <c r="S423" s="492"/>
      <c r="T423" s="763"/>
      <c r="U423" s="763"/>
      <c r="V423" s="763"/>
      <c r="W423" s="51"/>
      <c r="X423" s="492"/>
      <c r="Y423" s="763"/>
      <c r="Z423" s="763"/>
      <c r="AA423" s="763"/>
      <c r="AB423" s="51"/>
      <c r="AC423" s="53"/>
      <c r="AD423" s="51"/>
      <c r="AE423" s="51"/>
    </row>
    <row r="424" spans="1:31" s="709" customFormat="1" ht="30" customHeight="1">
      <c r="A424" s="36"/>
      <c r="B424" s="36"/>
      <c r="C424" s="41"/>
      <c r="D424" s="40"/>
      <c r="E424" s="763"/>
      <c r="F424" s="763"/>
      <c r="G424" s="763"/>
      <c r="H424" s="51"/>
      <c r="I424" s="492"/>
      <c r="J424" s="763"/>
      <c r="K424" s="763"/>
      <c r="L424" s="763"/>
      <c r="M424" s="51"/>
      <c r="N424" s="492"/>
      <c r="O424" s="763"/>
      <c r="P424" s="763"/>
      <c r="Q424" s="763"/>
      <c r="R424" s="54"/>
      <c r="S424" s="492"/>
      <c r="T424" s="763"/>
      <c r="U424" s="763"/>
      <c r="V424" s="763"/>
      <c r="W424" s="51"/>
      <c r="X424" s="492"/>
      <c r="Y424" s="763"/>
      <c r="Z424" s="763"/>
      <c r="AA424" s="763"/>
      <c r="AB424" s="51"/>
      <c r="AC424" s="53"/>
      <c r="AD424" s="51"/>
      <c r="AE424" s="51"/>
    </row>
    <row r="425" spans="1:31" s="709" customFormat="1" ht="30" customHeight="1">
      <c r="A425" s="36"/>
      <c r="B425" s="36"/>
      <c r="C425" s="41"/>
      <c r="D425" s="40"/>
      <c r="E425" s="763"/>
      <c r="F425" s="763"/>
      <c r="G425" s="763"/>
      <c r="H425" s="51"/>
      <c r="I425" s="492"/>
      <c r="J425" s="763"/>
      <c r="K425" s="763"/>
      <c r="L425" s="763"/>
      <c r="M425" s="51"/>
      <c r="N425" s="492"/>
      <c r="O425" s="763"/>
      <c r="P425" s="763"/>
      <c r="Q425" s="763"/>
      <c r="R425" s="54"/>
      <c r="S425" s="492"/>
      <c r="T425" s="763"/>
      <c r="U425" s="763"/>
      <c r="V425" s="763"/>
      <c r="W425" s="51"/>
      <c r="X425" s="492"/>
      <c r="Y425" s="763"/>
      <c r="Z425" s="763"/>
      <c r="AA425" s="763"/>
      <c r="AB425" s="51"/>
      <c r="AC425" s="53"/>
      <c r="AD425" s="51"/>
      <c r="AE425" s="51"/>
    </row>
    <row r="426" spans="1:31" s="709" customFormat="1" ht="30" customHeight="1">
      <c r="A426" s="36"/>
      <c r="B426" s="36"/>
      <c r="C426" s="41"/>
      <c r="D426" s="40"/>
      <c r="E426" s="763"/>
      <c r="F426" s="763"/>
      <c r="G426" s="763"/>
      <c r="H426" s="51"/>
      <c r="I426" s="492"/>
      <c r="J426" s="763"/>
      <c r="K426" s="763"/>
      <c r="L426" s="763"/>
      <c r="M426" s="51"/>
      <c r="N426" s="492"/>
      <c r="O426" s="763"/>
      <c r="P426" s="763"/>
      <c r="Q426" s="763"/>
      <c r="R426" s="54"/>
      <c r="S426" s="492"/>
      <c r="T426" s="763"/>
      <c r="U426" s="763"/>
      <c r="V426" s="763"/>
      <c r="W426" s="51"/>
      <c r="X426" s="492"/>
      <c r="Y426" s="763"/>
      <c r="Z426" s="763"/>
      <c r="AA426" s="763"/>
      <c r="AB426" s="51"/>
      <c r="AC426" s="53"/>
      <c r="AD426" s="51"/>
      <c r="AE426" s="51"/>
    </row>
    <row r="427" spans="1:31" s="709" customFormat="1" ht="30" customHeight="1">
      <c r="A427" s="36"/>
      <c r="B427" s="36"/>
      <c r="C427" s="41"/>
      <c r="D427" s="40"/>
      <c r="E427" s="763"/>
      <c r="F427" s="763"/>
      <c r="G427" s="763"/>
      <c r="H427" s="51"/>
      <c r="I427" s="492"/>
      <c r="J427" s="763"/>
      <c r="K427" s="763"/>
      <c r="L427" s="763"/>
      <c r="M427" s="51"/>
      <c r="N427" s="492"/>
      <c r="O427" s="763"/>
      <c r="P427" s="763"/>
      <c r="Q427" s="763"/>
      <c r="R427" s="54"/>
      <c r="S427" s="492"/>
      <c r="T427" s="763"/>
      <c r="U427" s="763"/>
      <c r="V427" s="763"/>
      <c r="W427" s="51"/>
      <c r="X427" s="492"/>
      <c r="Y427" s="763"/>
      <c r="Z427" s="763"/>
      <c r="AA427" s="763"/>
      <c r="AB427" s="51"/>
      <c r="AC427" s="53"/>
      <c r="AD427" s="51"/>
      <c r="AE427" s="51"/>
    </row>
    <row r="428" spans="1:31" s="709" customFormat="1" ht="30" customHeight="1">
      <c r="A428" s="36"/>
      <c r="B428" s="36"/>
      <c r="C428" s="41"/>
      <c r="D428" s="40"/>
      <c r="E428" s="763"/>
      <c r="F428" s="763"/>
      <c r="G428" s="763"/>
      <c r="H428" s="51"/>
      <c r="I428" s="492"/>
      <c r="J428" s="763"/>
      <c r="K428" s="763"/>
      <c r="L428" s="763"/>
      <c r="M428" s="51"/>
      <c r="N428" s="492"/>
      <c r="O428" s="763"/>
      <c r="P428" s="763"/>
      <c r="Q428" s="763"/>
      <c r="R428" s="54"/>
      <c r="S428" s="492"/>
      <c r="T428" s="763"/>
      <c r="U428" s="763"/>
      <c r="V428" s="763"/>
      <c r="W428" s="51"/>
      <c r="X428" s="492"/>
      <c r="Y428" s="763"/>
      <c r="Z428" s="763"/>
      <c r="AA428" s="763"/>
      <c r="AB428" s="51"/>
      <c r="AC428" s="53"/>
      <c r="AD428" s="51"/>
      <c r="AE428" s="51"/>
    </row>
    <row r="429" spans="1:31" s="709" customFormat="1" ht="30" customHeight="1">
      <c r="A429" s="36"/>
      <c r="B429" s="36"/>
      <c r="C429" s="41"/>
      <c r="D429" s="40"/>
      <c r="E429" s="763"/>
      <c r="F429" s="763"/>
      <c r="G429" s="763"/>
      <c r="H429" s="51"/>
      <c r="I429" s="492"/>
      <c r="J429" s="763"/>
      <c r="K429" s="763"/>
      <c r="L429" s="763"/>
      <c r="M429" s="51"/>
      <c r="N429" s="492"/>
      <c r="O429" s="763"/>
      <c r="P429" s="763"/>
      <c r="Q429" s="763"/>
      <c r="R429" s="54"/>
      <c r="S429" s="492"/>
      <c r="T429" s="763"/>
      <c r="U429" s="763"/>
      <c r="V429" s="763"/>
      <c r="W429" s="51"/>
      <c r="X429" s="492"/>
      <c r="Y429" s="763"/>
      <c r="Z429" s="763"/>
      <c r="AA429" s="763"/>
      <c r="AB429" s="51"/>
      <c r="AC429" s="53"/>
      <c r="AD429" s="51"/>
      <c r="AE429" s="51"/>
    </row>
    <row r="430" spans="1:31" s="709" customFormat="1" ht="30" customHeight="1">
      <c r="A430" s="36"/>
      <c r="B430" s="36"/>
      <c r="C430" s="41"/>
      <c r="D430" s="40"/>
      <c r="E430" s="763"/>
      <c r="F430" s="763"/>
      <c r="G430" s="763"/>
      <c r="H430" s="51"/>
      <c r="I430" s="492"/>
      <c r="J430" s="763"/>
      <c r="K430" s="763"/>
      <c r="L430" s="763"/>
      <c r="M430" s="51"/>
      <c r="N430" s="492"/>
      <c r="O430" s="763"/>
      <c r="P430" s="763"/>
      <c r="Q430" s="763"/>
      <c r="R430" s="54"/>
      <c r="S430" s="492"/>
      <c r="T430" s="763"/>
      <c r="U430" s="763"/>
      <c r="V430" s="763"/>
      <c r="W430" s="51"/>
      <c r="X430" s="492"/>
      <c r="Y430" s="763"/>
      <c r="Z430" s="763"/>
      <c r="AA430" s="763"/>
      <c r="AB430" s="51"/>
      <c r="AC430" s="53"/>
      <c r="AD430" s="51"/>
      <c r="AE430" s="51"/>
    </row>
    <row r="431" spans="1:31" s="709" customFormat="1" ht="30" customHeight="1">
      <c r="A431" s="36"/>
      <c r="B431" s="39"/>
      <c r="C431" s="41"/>
      <c r="D431" s="40"/>
      <c r="E431" s="763"/>
      <c r="F431" s="763"/>
      <c r="G431" s="763"/>
      <c r="H431" s="51"/>
      <c r="I431" s="492"/>
      <c r="J431" s="763"/>
      <c r="K431" s="763"/>
      <c r="L431" s="763"/>
      <c r="M431" s="51"/>
      <c r="N431" s="492"/>
      <c r="O431" s="763"/>
      <c r="P431" s="763"/>
      <c r="Q431" s="763"/>
      <c r="R431" s="54"/>
      <c r="S431" s="492"/>
      <c r="T431" s="763"/>
      <c r="U431" s="763"/>
      <c r="V431" s="763"/>
      <c r="W431" s="51"/>
      <c r="X431" s="492"/>
      <c r="Y431" s="763"/>
      <c r="Z431" s="763"/>
      <c r="AA431" s="763"/>
      <c r="AB431" s="51"/>
      <c r="AC431" s="53"/>
      <c r="AD431" s="51"/>
      <c r="AE431" s="51"/>
    </row>
    <row r="432" spans="1:31" s="709" customFormat="1" ht="30" customHeight="1">
      <c r="A432" s="36"/>
      <c r="B432" s="36"/>
      <c r="C432" s="41"/>
      <c r="D432" s="40"/>
      <c r="E432" s="763"/>
      <c r="F432" s="763"/>
      <c r="G432" s="763"/>
      <c r="H432" s="51"/>
      <c r="I432" s="492"/>
      <c r="J432" s="763"/>
      <c r="K432" s="763"/>
      <c r="L432" s="763"/>
      <c r="M432" s="51"/>
      <c r="N432" s="492"/>
      <c r="O432" s="763"/>
      <c r="P432" s="763"/>
      <c r="Q432" s="763"/>
      <c r="R432" s="54"/>
      <c r="S432" s="492"/>
      <c r="T432" s="763"/>
      <c r="U432" s="763"/>
      <c r="V432" s="763"/>
      <c r="W432" s="51"/>
      <c r="X432" s="492"/>
      <c r="Y432" s="763"/>
      <c r="Z432" s="763"/>
      <c r="AA432" s="763"/>
      <c r="AB432" s="51"/>
      <c r="AC432" s="53"/>
      <c r="AD432" s="51"/>
      <c r="AE432" s="51"/>
    </row>
    <row r="433" spans="1:31" s="709" customFormat="1" ht="30" customHeight="1">
      <c r="A433" s="36"/>
      <c r="B433" s="36"/>
      <c r="C433" s="41"/>
      <c r="D433" s="40"/>
      <c r="E433" s="763"/>
      <c r="F433" s="763"/>
      <c r="G433" s="763"/>
      <c r="H433" s="51"/>
      <c r="I433" s="492"/>
      <c r="J433" s="763"/>
      <c r="K433" s="763"/>
      <c r="L433" s="763"/>
      <c r="M433" s="51"/>
      <c r="N433" s="492"/>
      <c r="O433" s="763"/>
      <c r="P433" s="763"/>
      <c r="Q433" s="763"/>
      <c r="R433" s="54"/>
      <c r="S433" s="492"/>
      <c r="T433" s="763"/>
      <c r="U433" s="763"/>
      <c r="V433" s="763"/>
      <c r="W433" s="51"/>
      <c r="X433" s="492"/>
      <c r="Y433" s="763"/>
      <c r="Z433" s="763"/>
      <c r="AA433" s="763"/>
      <c r="AB433" s="51"/>
      <c r="AC433" s="53"/>
      <c r="AD433" s="51"/>
      <c r="AE433" s="51"/>
    </row>
    <row r="434" spans="1:31" s="709" customFormat="1" ht="30" customHeight="1">
      <c r="A434" s="36"/>
      <c r="B434" s="39"/>
      <c r="C434" s="41"/>
      <c r="D434" s="40"/>
      <c r="E434" s="763"/>
      <c r="F434" s="763"/>
      <c r="G434" s="763"/>
      <c r="H434" s="51"/>
      <c r="I434" s="492"/>
      <c r="J434" s="763"/>
      <c r="K434" s="763"/>
      <c r="L434" s="763"/>
      <c r="M434" s="51"/>
      <c r="N434" s="492"/>
      <c r="O434" s="763"/>
      <c r="P434" s="763"/>
      <c r="Q434" s="763"/>
      <c r="R434" s="54"/>
      <c r="S434" s="492"/>
      <c r="T434" s="763"/>
      <c r="U434" s="763"/>
      <c r="V434" s="763"/>
      <c r="W434" s="51"/>
      <c r="X434" s="492"/>
      <c r="Y434" s="763"/>
      <c r="Z434" s="763"/>
      <c r="AA434" s="763"/>
      <c r="AB434" s="51"/>
      <c r="AC434" s="53"/>
      <c r="AD434" s="51"/>
      <c r="AE434" s="51"/>
    </row>
    <row r="435" spans="1:31" s="709" customFormat="1" ht="30" customHeight="1">
      <c r="A435" s="36"/>
      <c r="B435" s="36"/>
      <c r="C435" s="41"/>
      <c r="D435" s="40"/>
      <c r="E435" s="763"/>
      <c r="F435" s="763"/>
      <c r="G435" s="763"/>
      <c r="H435" s="51"/>
      <c r="I435" s="492"/>
      <c r="J435" s="763"/>
      <c r="K435" s="763"/>
      <c r="L435" s="763"/>
      <c r="M435" s="51"/>
      <c r="N435" s="492"/>
      <c r="O435" s="763"/>
      <c r="P435" s="763"/>
      <c r="Q435" s="763"/>
      <c r="R435" s="54"/>
      <c r="S435" s="492"/>
      <c r="T435" s="763"/>
      <c r="U435" s="763"/>
      <c r="V435" s="763"/>
      <c r="W435" s="51"/>
      <c r="X435" s="492"/>
      <c r="Y435" s="763"/>
      <c r="Z435" s="763"/>
      <c r="AA435" s="763"/>
      <c r="AB435" s="51"/>
      <c r="AC435" s="53"/>
      <c r="AD435" s="51"/>
      <c r="AE435" s="51"/>
    </row>
    <row r="436" spans="1:31" s="709" customFormat="1" ht="30" customHeight="1">
      <c r="A436" s="36"/>
      <c r="B436" s="39"/>
      <c r="C436" s="41"/>
      <c r="D436" s="40"/>
      <c r="E436" s="763"/>
      <c r="F436" s="763"/>
      <c r="G436" s="763"/>
      <c r="H436" s="51"/>
      <c r="I436" s="492"/>
      <c r="J436" s="763"/>
      <c r="K436" s="763"/>
      <c r="L436" s="763"/>
      <c r="M436" s="51"/>
      <c r="N436" s="492"/>
      <c r="O436" s="763"/>
      <c r="P436" s="763"/>
      <c r="Q436" s="763"/>
      <c r="R436" s="54"/>
      <c r="S436" s="492"/>
      <c r="T436" s="763"/>
      <c r="U436" s="763"/>
      <c r="V436" s="763"/>
      <c r="W436" s="51"/>
      <c r="X436" s="492"/>
      <c r="Y436" s="763"/>
      <c r="Z436" s="763"/>
      <c r="AA436" s="763"/>
      <c r="AB436" s="51"/>
      <c r="AC436" s="53"/>
      <c r="AD436" s="51"/>
      <c r="AE436" s="51"/>
    </row>
    <row r="437" spans="1:31" s="709" customFormat="1" ht="30" customHeight="1">
      <c r="A437" s="36"/>
      <c r="B437" s="39"/>
      <c r="C437" s="41"/>
      <c r="D437" s="40"/>
      <c r="E437" s="763"/>
      <c r="F437" s="763"/>
      <c r="G437" s="763"/>
      <c r="H437" s="51"/>
      <c r="I437" s="492"/>
      <c r="J437" s="763"/>
      <c r="K437" s="763"/>
      <c r="L437" s="763"/>
      <c r="M437" s="51"/>
      <c r="N437" s="492"/>
      <c r="O437" s="763"/>
      <c r="P437" s="763"/>
      <c r="Q437" s="763"/>
      <c r="R437" s="54"/>
      <c r="S437" s="492"/>
      <c r="T437" s="763"/>
      <c r="U437" s="763"/>
      <c r="V437" s="763"/>
      <c r="W437" s="51"/>
      <c r="X437" s="492"/>
      <c r="Y437" s="763"/>
      <c r="Z437" s="763"/>
      <c r="AA437" s="763"/>
      <c r="AB437" s="51"/>
      <c r="AC437" s="53"/>
      <c r="AD437" s="51"/>
      <c r="AE437" s="51"/>
    </row>
    <row r="438" spans="1:31" s="709" customFormat="1" ht="30" customHeight="1">
      <c r="A438" s="36"/>
      <c r="B438" s="39"/>
      <c r="C438" s="41"/>
      <c r="D438" s="40"/>
      <c r="E438" s="763"/>
      <c r="F438" s="763"/>
      <c r="G438" s="763"/>
      <c r="H438" s="51"/>
      <c r="I438" s="492"/>
      <c r="J438" s="763"/>
      <c r="K438" s="763"/>
      <c r="L438" s="763"/>
      <c r="M438" s="51"/>
      <c r="N438" s="492"/>
      <c r="O438" s="763"/>
      <c r="P438" s="763"/>
      <c r="Q438" s="763"/>
      <c r="R438" s="54"/>
      <c r="S438" s="492"/>
      <c r="T438" s="763"/>
      <c r="U438" s="763"/>
      <c r="V438" s="763"/>
      <c r="W438" s="51"/>
      <c r="X438" s="492"/>
      <c r="Y438" s="763"/>
      <c r="Z438" s="763"/>
      <c r="AA438" s="763"/>
      <c r="AB438" s="51"/>
      <c r="AC438" s="53"/>
      <c r="AD438" s="51"/>
      <c r="AE438" s="51"/>
    </row>
    <row r="439" spans="1:31" s="709" customFormat="1" ht="30" customHeight="1">
      <c r="A439" s="36"/>
      <c r="B439" s="39"/>
      <c r="C439" s="41"/>
      <c r="D439" s="40"/>
      <c r="E439" s="763"/>
      <c r="F439" s="763"/>
      <c r="G439" s="763"/>
      <c r="H439" s="51"/>
      <c r="I439" s="492"/>
      <c r="J439" s="763"/>
      <c r="K439" s="763"/>
      <c r="L439" s="763"/>
      <c r="M439" s="51"/>
      <c r="N439" s="492"/>
      <c r="O439" s="763"/>
      <c r="P439" s="763"/>
      <c r="Q439" s="763"/>
      <c r="R439" s="54"/>
      <c r="S439" s="492"/>
      <c r="T439" s="763"/>
      <c r="U439" s="763"/>
      <c r="V439" s="763"/>
      <c r="W439" s="51"/>
      <c r="X439" s="492"/>
      <c r="Y439" s="763"/>
      <c r="Z439" s="763"/>
      <c r="AA439" s="763"/>
      <c r="AB439" s="51"/>
      <c r="AC439" s="53"/>
      <c r="AD439" s="51"/>
      <c r="AE439" s="51"/>
    </row>
    <row r="440" spans="1:31" s="709" customFormat="1" ht="30" customHeight="1">
      <c r="A440" s="36"/>
      <c r="B440" s="39"/>
      <c r="C440" s="41"/>
      <c r="D440" s="40"/>
      <c r="E440" s="763"/>
      <c r="F440" s="763"/>
      <c r="G440" s="763"/>
      <c r="H440" s="51"/>
      <c r="I440" s="492"/>
      <c r="J440" s="763"/>
      <c r="K440" s="763"/>
      <c r="L440" s="763"/>
      <c r="M440" s="51"/>
      <c r="N440" s="492"/>
      <c r="O440" s="763"/>
      <c r="P440" s="763"/>
      <c r="Q440" s="763"/>
      <c r="R440" s="54"/>
      <c r="S440" s="492"/>
      <c r="T440" s="763"/>
      <c r="U440" s="763"/>
      <c r="V440" s="763"/>
      <c r="W440" s="51"/>
      <c r="X440" s="492"/>
      <c r="Y440" s="763"/>
      <c r="Z440" s="763"/>
      <c r="AA440" s="763"/>
      <c r="AB440" s="51"/>
      <c r="AC440" s="53"/>
      <c r="AD440" s="51"/>
      <c r="AE440" s="51"/>
    </row>
    <row r="441" spans="1:31" s="709" customFormat="1" ht="30" customHeight="1">
      <c r="A441" s="36"/>
      <c r="B441" s="39"/>
      <c r="C441" s="41"/>
      <c r="D441" s="40"/>
      <c r="E441" s="763"/>
      <c r="F441" s="763"/>
      <c r="G441" s="763"/>
      <c r="H441" s="51"/>
      <c r="I441" s="492"/>
      <c r="J441" s="763"/>
      <c r="K441" s="763"/>
      <c r="L441" s="763"/>
      <c r="M441" s="51"/>
      <c r="N441" s="492"/>
      <c r="O441" s="763"/>
      <c r="P441" s="763"/>
      <c r="Q441" s="763"/>
      <c r="R441" s="54"/>
      <c r="S441" s="492"/>
      <c r="T441" s="763"/>
      <c r="U441" s="763"/>
      <c r="V441" s="763"/>
      <c r="W441" s="51"/>
      <c r="X441" s="492"/>
      <c r="Y441" s="763"/>
      <c r="Z441" s="763"/>
      <c r="AA441" s="763"/>
      <c r="AB441" s="51"/>
      <c r="AC441" s="53"/>
      <c r="AD441" s="51"/>
      <c r="AE441" s="51"/>
    </row>
    <row r="442" spans="1:31" s="709" customFormat="1" ht="30" customHeight="1">
      <c r="A442" s="36"/>
      <c r="B442" s="39"/>
      <c r="C442" s="41"/>
      <c r="D442" s="40"/>
      <c r="E442" s="763"/>
      <c r="F442" s="763"/>
      <c r="G442" s="763"/>
      <c r="H442" s="51"/>
      <c r="I442" s="492"/>
      <c r="J442" s="763"/>
      <c r="K442" s="763"/>
      <c r="L442" s="763"/>
      <c r="M442" s="51"/>
      <c r="N442" s="492"/>
      <c r="O442" s="763"/>
      <c r="P442" s="763"/>
      <c r="Q442" s="763"/>
      <c r="R442" s="54"/>
      <c r="S442" s="492"/>
      <c r="T442" s="763"/>
      <c r="U442" s="763"/>
      <c r="V442" s="763"/>
      <c r="W442" s="51"/>
      <c r="X442" s="492"/>
      <c r="Y442" s="763"/>
      <c r="Z442" s="763"/>
      <c r="AA442" s="763"/>
      <c r="AB442" s="51"/>
      <c r="AC442" s="53"/>
      <c r="AD442" s="51"/>
      <c r="AE442" s="51"/>
    </row>
    <row r="443" spans="1:31" s="709" customFormat="1" ht="30" customHeight="1">
      <c r="A443" s="36"/>
      <c r="B443" s="39"/>
      <c r="C443" s="41"/>
      <c r="D443" s="40"/>
      <c r="E443" s="763"/>
      <c r="F443" s="763"/>
      <c r="G443" s="763"/>
      <c r="H443" s="51"/>
      <c r="I443" s="492"/>
      <c r="J443" s="763"/>
      <c r="K443" s="763"/>
      <c r="L443" s="763"/>
      <c r="M443" s="51"/>
      <c r="N443" s="492"/>
      <c r="O443" s="763"/>
      <c r="P443" s="763"/>
      <c r="Q443" s="763"/>
      <c r="R443" s="54"/>
      <c r="S443" s="492"/>
      <c r="T443" s="763"/>
      <c r="U443" s="763"/>
      <c r="V443" s="763"/>
      <c r="W443" s="51"/>
      <c r="X443" s="492"/>
      <c r="Y443" s="763"/>
      <c r="Z443" s="763"/>
      <c r="AA443" s="763"/>
      <c r="AB443" s="51"/>
      <c r="AC443" s="53"/>
      <c r="AD443" s="51"/>
      <c r="AE443" s="51"/>
    </row>
    <row r="444" spans="1:31" s="709" customFormat="1" ht="30" customHeight="1">
      <c r="A444" s="36"/>
      <c r="B444" s="39"/>
      <c r="C444" s="41"/>
      <c r="D444" s="40"/>
      <c r="E444" s="763"/>
      <c r="F444" s="763"/>
      <c r="G444" s="763"/>
      <c r="H444" s="51"/>
      <c r="I444" s="492"/>
      <c r="J444" s="763"/>
      <c r="K444" s="763"/>
      <c r="L444" s="763"/>
      <c r="M444" s="51"/>
      <c r="N444" s="492"/>
      <c r="O444" s="763"/>
      <c r="P444" s="763"/>
      <c r="Q444" s="763"/>
      <c r="R444" s="54"/>
      <c r="S444" s="492"/>
      <c r="T444" s="763"/>
      <c r="U444" s="763"/>
      <c r="V444" s="763"/>
      <c r="W444" s="51"/>
      <c r="X444" s="492"/>
      <c r="Y444" s="763"/>
      <c r="Z444" s="763"/>
      <c r="AA444" s="763"/>
      <c r="AB444" s="51"/>
      <c r="AC444" s="53"/>
      <c r="AD444" s="51"/>
      <c r="AE444" s="51"/>
    </row>
    <row r="445" spans="1:31" s="709" customFormat="1" ht="30" customHeight="1">
      <c r="A445" s="36"/>
      <c r="B445" s="44"/>
      <c r="C445" s="45"/>
      <c r="D445" s="40"/>
      <c r="E445" s="763"/>
      <c r="F445" s="763"/>
      <c r="G445" s="763"/>
      <c r="H445" s="51"/>
      <c r="I445" s="492"/>
      <c r="J445" s="763"/>
      <c r="K445" s="763"/>
      <c r="L445" s="763"/>
      <c r="M445" s="51"/>
      <c r="N445" s="492"/>
      <c r="O445" s="763"/>
      <c r="P445" s="763"/>
      <c r="Q445" s="763"/>
      <c r="R445" s="54"/>
      <c r="S445" s="492"/>
      <c r="T445" s="763"/>
      <c r="U445" s="763"/>
      <c r="V445" s="763"/>
      <c r="W445" s="51"/>
      <c r="X445" s="492"/>
      <c r="Y445" s="763"/>
      <c r="Z445" s="763"/>
      <c r="AA445" s="763"/>
      <c r="AB445" s="51"/>
      <c r="AC445" s="53"/>
      <c r="AD445" s="51"/>
      <c r="AE445" s="51"/>
    </row>
    <row r="446" spans="1:31" s="709" customFormat="1" ht="30" customHeight="1">
      <c r="A446" s="36"/>
      <c r="B446" s="44"/>
      <c r="C446" s="45"/>
      <c r="D446" s="40"/>
      <c r="E446" s="763"/>
      <c r="F446" s="763"/>
      <c r="G446" s="763"/>
      <c r="H446" s="51"/>
      <c r="I446" s="492"/>
      <c r="J446" s="763"/>
      <c r="K446" s="763"/>
      <c r="L446" s="763"/>
      <c r="M446" s="51"/>
      <c r="N446" s="492"/>
      <c r="O446" s="763"/>
      <c r="P446" s="763"/>
      <c r="Q446" s="763"/>
      <c r="R446" s="54"/>
      <c r="S446" s="492"/>
      <c r="T446" s="763"/>
      <c r="U446" s="763"/>
      <c r="V446" s="763"/>
      <c r="W446" s="51"/>
      <c r="X446" s="492"/>
      <c r="Y446" s="763"/>
      <c r="Z446" s="763"/>
      <c r="AA446" s="763"/>
      <c r="AB446" s="51"/>
      <c r="AC446" s="53"/>
      <c r="AD446" s="51"/>
      <c r="AE446" s="51"/>
    </row>
    <row r="447" spans="1:31" s="709" customFormat="1" ht="30" customHeight="1">
      <c r="A447" s="36"/>
      <c r="B447" s="44"/>
      <c r="C447" s="45"/>
      <c r="D447" s="40"/>
      <c r="E447" s="763"/>
      <c r="F447" s="763"/>
      <c r="G447" s="763"/>
      <c r="H447" s="51"/>
      <c r="I447" s="492"/>
      <c r="J447" s="763"/>
      <c r="K447" s="763"/>
      <c r="L447" s="763"/>
      <c r="M447" s="51"/>
      <c r="N447" s="492"/>
      <c r="O447" s="763"/>
      <c r="P447" s="763"/>
      <c r="Q447" s="763"/>
      <c r="R447" s="54"/>
      <c r="S447" s="492"/>
      <c r="T447" s="763"/>
      <c r="U447" s="763"/>
      <c r="V447" s="763"/>
      <c r="W447" s="51"/>
      <c r="X447" s="492"/>
      <c r="Y447" s="763"/>
      <c r="Z447" s="763"/>
      <c r="AA447" s="763"/>
      <c r="AB447" s="51"/>
      <c r="AC447" s="53"/>
      <c r="AD447" s="51"/>
      <c r="AE447" s="51"/>
    </row>
    <row r="448" spans="1:31" s="709" customFormat="1" ht="30" customHeight="1">
      <c r="A448" s="36"/>
      <c r="B448" s="44"/>
      <c r="C448" s="45"/>
      <c r="D448" s="40"/>
      <c r="E448" s="763"/>
      <c r="F448" s="763"/>
      <c r="G448" s="763"/>
      <c r="H448" s="51"/>
      <c r="I448" s="492"/>
      <c r="J448" s="763"/>
      <c r="K448" s="763"/>
      <c r="L448" s="763"/>
      <c r="M448" s="51"/>
      <c r="N448" s="492"/>
      <c r="O448" s="763"/>
      <c r="P448" s="763"/>
      <c r="Q448" s="763"/>
      <c r="R448" s="54"/>
      <c r="S448" s="492"/>
      <c r="T448" s="763"/>
      <c r="U448" s="763"/>
      <c r="V448" s="763"/>
      <c r="W448" s="51"/>
      <c r="X448" s="492"/>
      <c r="Y448" s="763"/>
      <c r="Z448" s="763"/>
      <c r="AA448" s="763"/>
      <c r="AB448" s="51"/>
      <c r="AC448" s="53"/>
      <c r="AD448" s="51"/>
      <c r="AE448" s="51"/>
    </row>
    <row r="449" spans="1:31" s="709" customFormat="1" ht="30" customHeight="1">
      <c r="A449" s="36"/>
      <c r="B449" s="39"/>
      <c r="C449" s="40"/>
      <c r="D449" s="40"/>
      <c r="E449" s="763"/>
      <c r="F449" s="763"/>
      <c r="G449" s="763"/>
      <c r="H449" s="51"/>
      <c r="I449" s="492"/>
      <c r="J449" s="763"/>
      <c r="K449" s="763"/>
      <c r="L449" s="763"/>
      <c r="M449" s="51"/>
      <c r="N449" s="492"/>
      <c r="O449" s="763"/>
      <c r="P449" s="763"/>
      <c r="Q449" s="763"/>
      <c r="R449" s="54"/>
      <c r="S449" s="492"/>
      <c r="T449" s="763"/>
      <c r="U449" s="763"/>
      <c r="V449" s="763"/>
      <c r="W449" s="51"/>
      <c r="X449" s="492"/>
      <c r="Y449" s="763"/>
      <c r="Z449" s="763"/>
      <c r="AA449" s="763"/>
      <c r="AB449" s="51"/>
      <c r="AC449" s="53"/>
      <c r="AD449" s="51"/>
      <c r="AE449" s="51"/>
    </row>
    <row r="450" spans="1:31" s="709" customFormat="1" ht="30" customHeight="1">
      <c r="A450" s="36"/>
      <c r="B450" s="39"/>
      <c r="C450" s="40"/>
      <c r="D450" s="40"/>
      <c r="E450" s="763"/>
      <c r="F450" s="763"/>
      <c r="G450" s="763"/>
      <c r="H450" s="51"/>
      <c r="I450" s="492"/>
      <c r="J450" s="763"/>
      <c r="K450" s="763"/>
      <c r="L450" s="763"/>
      <c r="M450" s="51"/>
      <c r="N450" s="492"/>
      <c r="O450" s="763"/>
      <c r="P450" s="763"/>
      <c r="Q450" s="763"/>
      <c r="R450" s="54"/>
      <c r="S450" s="492"/>
      <c r="T450" s="763"/>
      <c r="U450" s="763"/>
      <c r="V450" s="763"/>
      <c r="W450" s="51"/>
      <c r="X450" s="492"/>
      <c r="Y450" s="763"/>
      <c r="Z450" s="763"/>
      <c r="AA450" s="763"/>
      <c r="AB450" s="51"/>
      <c r="AC450" s="53"/>
      <c r="AD450" s="51"/>
      <c r="AE450" s="51"/>
    </row>
    <row r="451" spans="1:31" s="709" customFormat="1" ht="30" customHeight="1">
      <c r="A451" s="36"/>
      <c r="B451" s="39"/>
      <c r="C451" s="40"/>
      <c r="D451" s="40"/>
      <c r="E451" s="763"/>
      <c r="F451" s="763"/>
      <c r="G451" s="763"/>
      <c r="H451" s="51"/>
      <c r="I451" s="492"/>
      <c r="J451" s="763"/>
      <c r="K451" s="763"/>
      <c r="L451" s="763"/>
      <c r="M451" s="51"/>
      <c r="N451" s="492"/>
      <c r="O451" s="763"/>
      <c r="P451" s="763"/>
      <c r="Q451" s="763"/>
      <c r="R451" s="54"/>
      <c r="S451" s="492"/>
      <c r="T451" s="763"/>
      <c r="U451" s="763"/>
      <c r="V451" s="763"/>
      <c r="W451" s="51"/>
      <c r="X451" s="492"/>
      <c r="Y451" s="763"/>
      <c r="Z451" s="763"/>
      <c r="AA451" s="763"/>
      <c r="AB451" s="51"/>
      <c r="AC451" s="53"/>
      <c r="AD451" s="51"/>
      <c r="AE451" s="51"/>
    </row>
    <row r="452" spans="1:31" s="709" customFormat="1" ht="30" customHeight="1">
      <c r="A452" s="36"/>
      <c r="B452" s="36"/>
      <c r="C452" s="41"/>
      <c r="D452" s="40"/>
      <c r="E452" s="763"/>
      <c r="F452" s="763"/>
      <c r="G452" s="763"/>
      <c r="H452" s="51"/>
      <c r="I452" s="492"/>
      <c r="J452" s="763"/>
      <c r="K452" s="763"/>
      <c r="L452" s="763"/>
      <c r="M452" s="51"/>
      <c r="N452" s="492"/>
      <c r="O452" s="763"/>
      <c r="P452" s="763"/>
      <c r="Q452" s="763"/>
      <c r="R452" s="54"/>
      <c r="S452" s="492"/>
      <c r="T452" s="763"/>
      <c r="U452" s="763"/>
      <c r="V452" s="763"/>
      <c r="W452" s="51"/>
      <c r="X452" s="492"/>
      <c r="Y452" s="763"/>
      <c r="Z452" s="763"/>
      <c r="AA452" s="763"/>
      <c r="AB452" s="51"/>
      <c r="AC452" s="53"/>
      <c r="AD452" s="51"/>
      <c r="AE452" s="51"/>
    </row>
    <row r="453" spans="1:31" s="709" customFormat="1" ht="30" customHeight="1">
      <c r="A453" s="36"/>
      <c r="B453" s="39"/>
      <c r="C453" s="41"/>
      <c r="D453" s="40"/>
      <c r="E453" s="763"/>
      <c r="F453" s="763"/>
      <c r="G453" s="763"/>
      <c r="H453" s="51"/>
      <c r="I453" s="492"/>
      <c r="J453" s="763"/>
      <c r="K453" s="763"/>
      <c r="L453" s="763"/>
      <c r="M453" s="51"/>
      <c r="N453" s="492"/>
      <c r="O453" s="763"/>
      <c r="P453" s="763"/>
      <c r="Q453" s="763"/>
      <c r="R453" s="54"/>
      <c r="S453" s="492"/>
      <c r="T453" s="763"/>
      <c r="U453" s="763"/>
      <c r="V453" s="763"/>
      <c r="W453" s="51"/>
      <c r="X453" s="492"/>
      <c r="Y453" s="763"/>
      <c r="Z453" s="763"/>
      <c r="AA453" s="763"/>
      <c r="AB453" s="51"/>
      <c r="AC453" s="53"/>
      <c r="AD453" s="51"/>
      <c r="AE453" s="51"/>
    </row>
    <row r="454" spans="1:31" s="709" customFormat="1" ht="30" customHeight="1">
      <c r="A454" s="36"/>
      <c r="B454" s="36"/>
      <c r="C454" s="41"/>
      <c r="D454" s="40"/>
      <c r="E454" s="763"/>
      <c r="F454" s="763"/>
      <c r="G454" s="763"/>
      <c r="H454" s="51"/>
      <c r="I454" s="492"/>
      <c r="J454" s="763"/>
      <c r="K454" s="763"/>
      <c r="L454" s="763"/>
      <c r="M454" s="51"/>
      <c r="N454" s="492"/>
      <c r="O454" s="763"/>
      <c r="P454" s="763"/>
      <c r="Q454" s="763"/>
      <c r="R454" s="54"/>
      <c r="S454" s="492"/>
      <c r="T454" s="763"/>
      <c r="U454" s="763"/>
      <c r="V454" s="763"/>
      <c r="W454" s="51"/>
      <c r="X454" s="492"/>
      <c r="Y454" s="763"/>
      <c r="Z454" s="763"/>
      <c r="AA454" s="763"/>
      <c r="AB454" s="51"/>
      <c r="AC454" s="53"/>
      <c r="AD454" s="51"/>
      <c r="AE454" s="51"/>
    </row>
    <row r="455" spans="1:31" s="709" customFormat="1" ht="30" customHeight="1">
      <c r="A455" s="36"/>
      <c r="B455" s="39"/>
      <c r="C455" s="41"/>
      <c r="D455" s="40"/>
      <c r="E455" s="763"/>
      <c r="F455" s="763"/>
      <c r="G455" s="763"/>
      <c r="H455" s="51"/>
      <c r="I455" s="492"/>
      <c r="J455" s="763"/>
      <c r="K455" s="763"/>
      <c r="L455" s="763"/>
      <c r="M455" s="51"/>
      <c r="N455" s="492"/>
      <c r="O455" s="763"/>
      <c r="P455" s="763"/>
      <c r="Q455" s="763"/>
      <c r="R455" s="54"/>
      <c r="S455" s="492"/>
      <c r="T455" s="763"/>
      <c r="U455" s="763"/>
      <c r="V455" s="763"/>
      <c r="W455" s="51"/>
      <c r="X455" s="492"/>
      <c r="Y455" s="763"/>
      <c r="Z455" s="763"/>
      <c r="AA455" s="763"/>
      <c r="AB455" s="51"/>
      <c r="AC455" s="53"/>
      <c r="AD455" s="51"/>
      <c r="AE455" s="51"/>
    </row>
    <row r="456" spans="1:31" s="709" customFormat="1" ht="30" customHeight="1">
      <c r="A456" s="36"/>
      <c r="B456" s="36"/>
      <c r="C456" s="41"/>
      <c r="D456" s="40"/>
      <c r="E456" s="763"/>
      <c r="F456" s="763"/>
      <c r="G456" s="763"/>
      <c r="H456" s="51"/>
      <c r="I456" s="492"/>
      <c r="J456" s="763"/>
      <c r="K456" s="763"/>
      <c r="L456" s="763"/>
      <c r="M456" s="51"/>
      <c r="N456" s="492"/>
      <c r="O456" s="763"/>
      <c r="P456" s="763"/>
      <c r="Q456" s="763"/>
      <c r="R456" s="54"/>
      <c r="S456" s="492"/>
      <c r="T456" s="763"/>
      <c r="U456" s="763"/>
      <c r="V456" s="763"/>
      <c r="W456" s="51"/>
      <c r="X456" s="492"/>
      <c r="Y456" s="763"/>
      <c r="Z456" s="763"/>
      <c r="AA456" s="763"/>
      <c r="AB456" s="51"/>
      <c r="AC456" s="53"/>
      <c r="AD456" s="51"/>
      <c r="AE456" s="51"/>
    </row>
    <row r="457" spans="1:31" s="709" customFormat="1" ht="30" customHeight="1">
      <c r="A457" s="36"/>
      <c r="B457" s="36"/>
      <c r="C457" s="41"/>
      <c r="D457" s="40"/>
      <c r="E457" s="763"/>
      <c r="F457" s="763"/>
      <c r="G457" s="763"/>
      <c r="H457" s="51"/>
      <c r="I457" s="492"/>
      <c r="J457" s="763"/>
      <c r="K457" s="763"/>
      <c r="L457" s="763"/>
      <c r="M457" s="51"/>
      <c r="N457" s="492"/>
      <c r="O457" s="763"/>
      <c r="P457" s="763"/>
      <c r="Q457" s="763"/>
      <c r="R457" s="54"/>
      <c r="S457" s="492"/>
      <c r="T457" s="763"/>
      <c r="U457" s="763"/>
      <c r="V457" s="763"/>
      <c r="W457" s="51"/>
      <c r="X457" s="492"/>
      <c r="Y457" s="763"/>
      <c r="Z457" s="763"/>
      <c r="AA457" s="763"/>
      <c r="AB457" s="51"/>
      <c r="AC457" s="53"/>
      <c r="AD457" s="51"/>
      <c r="AE457" s="51"/>
    </row>
    <row r="458" spans="1:31" s="709" customFormat="1" ht="30" customHeight="1">
      <c r="A458" s="36"/>
      <c r="B458" s="36"/>
      <c r="C458" s="41"/>
      <c r="D458" s="40"/>
      <c r="E458" s="763"/>
      <c r="F458" s="763"/>
      <c r="G458" s="763"/>
      <c r="H458" s="51"/>
      <c r="I458" s="492"/>
      <c r="J458" s="763"/>
      <c r="K458" s="763"/>
      <c r="L458" s="763"/>
      <c r="M458" s="51"/>
      <c r="N458" s="492"/>
      <c r="O458" s="763"/>
      <c r="P458" s="763"/>
      <c r="Q458" s="763"/>
      <c r="R458" s="54"/>
      <c r="S458" s="492"/>
      <c r="T458" s="763"/>
      <c r="U458" s="763"/>
      <c r="V458" s="763"/>
      <c r="W458" s="51"/>
      <c r="X458" s="492"/>
      <c r="Y458" s="763"/>
      <c r="Z458" s="763"/>
      <c r="AA458" s="763"/>
      <c r="AB458" s="51"/>
      <c r="AC458" s="53"/>
      <c r="AD458" s="51"/>
      <c r="AE458" s="51"/>
    </row>
    <row r="459" spans="1:31" s="709" customFormat="1" ht="30" customHeight="1">
      <c r="A459" s="36"/>
      <c r="B459" s="39"/>
      <c r="C459" s="41"/>
      <c r="D459" s="40"/>
      <c r="E459" s="763"/>
      <c r="F459" s="763"/>
      <c r="G459" s="763"/>
      <c r="H459" s="51"/>
      <c r="I459" s="492"/>
      <c r="J459" s="763"/>
      <c r="K459" s="763"/>
      <c r="L459" s="763"/>
      <c r="M459" s="51"/>
      <c r="N459" s="492"/>
      <c r="O459" s="763"/>
      <c r="P459" s="763"/>
      <c r="Q459" s="763"/>
      <c r="R459" s="54"/>
      <c r="S459" s="492"/>
      <c r="T459" s="763"/>
      <c r="U459" s="763"/>
      <c r="V459" s="763"/>
      <c r="W459" s="51"/>
      <c r="X459" s="492"/>
      <c r="Y459" s="763"/>
      <c r="Z459" s="763"/>
      <c r="AA459" s="763"/>
      <c r="AB459" s="51"/>
      <c r="AC459" s="53"/>
      <c r="AD459" s="51"/>
      <c r="AE459" s="51"/>
    </row>
    <row r="460" spans="1:31" s="709" customFormat="1" ht="30" customHeight="1">
      <c r="A460" s="36"/>
      <c r="B460" s="36"/>
      <c r="C460" s="41"/>
      <c r="D460" s="40"/>
      <c r="E460" s="763"/>
      <c r="F460" s="763"/>
      <c r="G460" s="763"/>
      <c r="H460" s="51"/>
      <c r="I460" s="492"/>
      <c r="J460" s="763"/>
      <c r="K460" s="763"/>
      <c r="L460" s="763"/>
      <c r="M460" s="51"/>
      <c r="N460" s="492"/>
      <c r="O460" s="763"/>
      <c r="P460" s="763"/>
      <c r="Q460" s="763"/>
      <c r="R460" s="54"/>
      <c r="S460" s="492"/>
      <c r="T460" s="763"/>
      <c r="U460" s="763"/>
      <c r="V460" s="763"/>
      <c r="W460" s="51"/>
      <c r="X460" s="492"/>
      <c r="Y460" s="763"/>
      <c r="Z460" s="763"/>
      <c r="AA460" s="763"/>
      <c r="AB460" s="51"/>
      <c r="AC460" s="53"/>
      <c r="AD460" s="51"/>
      <c r="AE460" s="51"/>
    </row>
    <row r="461" spans="1:31" s="709" customFormat="1" ht="30" customHeight="1">
      <c r="A461" s="36"/>
      <c r="B461" s="36"/>
      <c r="C461" s="41"/>
      <c r="D461" s="40"/>
      <c r="E461" s="763"/>
      <c r="F461" s="763"/>
      <c r="G461" s="763"/>
      <c r="H461" s="51"/>
      <c r="I461" s="492"/>
      <c r="J461" s="763"/>
      <c r="K461" s="763"/>
      <c r="L461" s="763"/>
      <c r="M461" s="51"/>
      <c r="N461" s="492"/>
      <c r="O461" s="763"/>
      <c r="P461" s="763"/>
      <c r="Q461" s="763"/>
      <c r="R461" s="54"/>
      <c r="S461" s="492"/>
      <c r="T461" s="763"/>
      <c r="U461" s="763"/>
      <c r="V461" s="763"/>
      <c r="W461" s="51"/>
      <c r="X461" s="492"/>
      <c r="Y461" s="763"/>
      <c r="Z461" s="763"/>
      <c r="AA461" s="763"/>
      <c r="AB461" s="51"/>
      <c r="AC461" s="53"/>
      <c r="AD461" s="51"/>
      <c r="AE461" s="51"/>
    </row>
    <row r="462" spans="1:31" s="709" customFormat="1" ht="30" customHeight="1">
      <c r="A462" s="36"/>
      <c r="B462" s="36"/>
      <c r="C462" s="41"/>
      <c r="D462" s="40"/>
      <c r="E462" s="763"/>
      <c r="F462" s="763"/>
      <c r="G462" s="763"/>
      <c r="H462" s="51"/>
      <c r="I462" s="492"/>
      <c r="J462" s="763"/>
      <c r="K462" s="763"/>
      <c r="L462" s="763"/>
      <c r="M462" s="51"/>
      <c r="N462" s="492"/>
      <c r="O462" s="763"/>
      <c r="P462" s="763"/>
      <c r="Q462" s="763"/>
      <c r="R462" s="54"/>
      <c r="S462" s="492"/>
      <c r="T462" s="763"/>
      <c r="U462" s="763"/>
      <c r="V462" s="763"/>
      <c r="W462" s="51"/>
      <c r="X462" s="492"/>
      <c r="Y462" s="763"/>
      <c r="Z462" s="763"/>
      <c r="AA462" s="763"/>
      <c r="AB462" s="51"/>
      <c r="AC462" s="53"/>
      <c r="AD462" s="51"/>
      <c r="AE462" s="51"/>
    </row>
    <row r="463" spans="1:31" s="709" customFormat="1" ht="30" customHeight="1">
      <c r="A463" s="36"/>
      <c r="B463" s="36"/>
      <c r="C463" s="41"/>
      <c r="D463" s="40"/>
      <c r="E463" s="763"/>
      <c r="F463" s="763"/>
      <c r="G463" s="763"/>
      <c r="H463" s="51"/>
      <c r="I463" s="492"/>
      <c r="J463" s="763"/>
      <c r="K463" s="763"/>
      <c r="L463" s="763"/>
      <c r="M463" s="51"/>
      <c r="N463" s="492"/>
      <c r="O463" s="763"/>
      <c r="P463" s="763"/>
      <c r="Q463" s="763"/>
      <c r="R463" s="54"/>
      <c r="S463" s="492"/>
      <c r="T463" s="763"/>
      <c r="U463" s="763"/>
      <c r="V463" s="763"/>
      <c r="W463" s="51"/>
      <c r="X463" s="492"/>
      <c r="Y463" s="763"/>
      <c r="Z463" s="763"/>
      <c r="AA463" s="763"/>
      <c r="AB463" s="51"/>
      <c r="AC463" s="53"/>
      <c r="AD463" s="51"/>
      <c r="AE463" s="51"/>
    </row>
    <row r="464" spans="1:31" s="709" customFormat="1" ht="30" customHeight="1">
      <c r="A464" s="36"/>
      <c r="B464" s="36"/>
      <c r="C464" s="41"/>
      <c r="D464" s="40"/>
      <c r="E464" s="763"/>
      <c r="F464" s="763"/>
      <c r="G464" s="763"/>
      <c r="H464" s="51"/>
      <c r="I464" s="492"/>
      <c r="J464" s="763"/>
      <c r="K464" s="763"/>
      <c r="L464" s="763"/>
      <c r="M464" s="51"/>
      <c r="N464" s="492"/>
      <c r="O464" s="763"/>
      <c r="P464" s="763"/>
      <c r="Q464" s="763"/>
      <c r="R464" s="54"/>
      <c r="S464" s="492"/>
      <c r="T464" s="763"/>
      <c r="U464" s="763"/>
      <c r="V464" s="763"/>
      <c r="W464" s="51"/>
      <c r="X464" s="492"/>
      <c r="Y464" s="763"/>
      <c r="Z464" s="763"/>
      <c r="AA464" s="763"/>
      <c r="AB464" s="51"/>
      <c r="AC464" s="53"/>
      <c r="AD464" s="51"/>
      <c r="AE464" s="51"/>
    </row>
    <row r="465" spans="1:31" s="709" customFormat="1" ht="30" customHeight="1">
      <c r="A465" s="36"/>
      <c r="B465" s="36"/>
      <c r="C465" s="41"/>
      <c r="D465" s="40"/>
      <c r="E465" s="763"/>
      <c r="F465" s="763"/>
      <c r="G465" s="763"/>
      <c r="H465" s="51"/>
      <c r="I465" s="492"/>
      <c r="J465" s="763"/>
      <c r="K465" s="763"/>
      <c r="L465" s="763"/>
      <c r="M465" s="51"/>
      <c r="N465" s="492"/>
      <c r="O465" s="763"/>
      <c r="P465" s="763"/>
      <c r="Q465" s="763"/>
      <c r="R465" s="54"/>
      <c r="S465" s="492"/>
      <c r="T465" s="763"/>
      <c r="U465" s="763"/>
      <c r="V465" s="763"/>
      <c r="W465" s="51"/>
      <c r="X465" s="492"/>
      <c r="Y465" s="763"/>
      <c r="Z465" s="763"/>
      <c r="AA465" s="763"/>
      <c r="AB465" s="51"/>
      <c r="AC465" s="53"/>
      <c r="AD465" s="51"/>
      <c r="AE465" s="51"/>
    </row>
    <row r="466" spans="1:31" s="709" customFormat="1" ht="30" customHeight="1">
      <c r="A466" s="36"/>
      <c r="B466" s="36"/>
      <c r="C466" s="41"/>
      <c r="D466" s="40"/>
      <c r="E466" s="763"/>
      <c r="F466" s="763"/>
      <c r="G466" s="763"/>
      <c r="H466" s="51"/>
      <c r="I466" s="492"/>
      <c r="J466" s="763"/>
      <c r="K466" s="763"/>
      <c r="L466" s="763"/>
      <c r="M466" s="51"/>
      <c r="N466" s="492"/>
      <c r="O466" s="763"/>
      <c r="P466" s="763"/>
      <c r="Q466" s="763"/>
      <c r="R466" s="54"/>
      <c r="S466" s="492"/>
      <c r="T466" s="763"/>
      <c r="U466" s="763"/>
      <c r="V466" s="763"/>
      <c r="W466" s="51"/>
      <c r="X466" s="492"/>
      <c r="Y466" s="763"/>
      <c r="Z466" s="763"/>
      <c r="AA466" s="763"/>
      <c r="AB466" s="51"/>
      <c r="AC466" s="53"/>
      <c r="AD466" s="51" t="e">
        <f>VLOOKUP(B:B,'Conditions and freight surcharg'!A:D,3,FALSE)</f>
        <v>#N/A</v>
      </c>
      <c r="AE466" s="51" t="e">
        <f>VLOOKUP(C:C,'Conditions and freight surcharg'!B:E,3,FALSE)</f>
        <v>#N/A</v>
      </c>
    </row>
    <row r="467" spans="1:31" s="709" customFormat="1" ht="30" customHeight="1">
      <c r="A467" s="36"/>
      <c r="B467" s="36"/>
      <c r="C467" s="41"/>
      <c r="D467" s="40"/>
      <c r="E467" s="763"/>
      <c r="F467" s="763"/>
      <c r="G467" s="763"/>
      <c r="H467" s="51"/>
      <c r="I467" s="492"/>
      <c r="J467" s="763"/>
      <c r="K467" s="763"/>
      <c r="L467" s="763"/>
      <c r="M467" s="51"/>
      <c r="N467" s="492"/>
      <c r="O467" s="763"/>
      <c r="P467" s="763"/>
      <c r="Q467" s="763"/>
      <c r="R467" s="54"/>
      <c r="S467" s="492"/>
      <c r="T467" s="763"/>
      <c r="U467" s="763"/>
      <c r="V467" s="763"/>
      <c r="W467" s="51"/>
      <c r="X467" s="492"/>
      <c r="Y467" s="763"/>
      <c r="Z467" s="763"/>
      <c r="AA467" s="763"/>
      <c r="AB467" s="51"/>
      <c r="AC467" s="53"/>
      <c r="AD467" s="51" t="e">
        <f>VLOOKUP(B:B,'Conditions and freight surcharg'!A:D,3,FALSE)</f>
        <v>#N/A</v>
      </c>
      <c r="AE467" s="51" t="e">
        <f>VLOOKUP(C:C,'Conditions and freight surcharg'!B:E,3,FALSE)</f>
        <v>#N/A</v>
      </c>
    </row>
    <row r="468" spans="1:31" s="709" customFormat="1" ht="30" customHeight="1">
      <c r="A468" s="36"/>
      <c r="B468" s="36"/>
      <c r="C468" s="41"/>
      <c r="D468" s="40"/>
      <c r="E468" s="763"/>
      <c r="F468" s="763"/>
      <c r="G468" s="763"/>
      <c r="H468" s="51"/>
      <c r="I468" s="492"/>
      <c r="J468" s="763"/>
      <c r="K468" s="763"/>
      <c r="L468" s="763"/>
      <c r="M468" s="51"/>
      <c r="N468" s="492"/>
      <c r="O468" s="763"/>
      <c r="P468" s="763"/>
      <c r="Q468" s="763"/>
      <c r="R468" s="54"/>
      <c r="S468" s="492"/>
      <c r="T468" s="763"/>
      <c r="U468" s="763"/>
      <c r="V468" s="763"/>
      <c r="W468" s="51"/>
      <c r="X468" s="492"/>
      <c r="Y468" s="763"/>
      <c r="Z468" s="763"/>
      <c r="AA468" s="763"/>
      <c r="AB468" s="51"/>
      <c r="AC468" s="53"/>
      <c r="AD468" s="51" t="e">
        <f>VLOOKUP(B:B,'Conditions and freight surcharg'!A:D,3,FALSE)</f>
        <v>#N/A</v>
      </c>
      <c r="AE468" s="51" t="e">
        <f>VLOOKUP(C:C,'Conditions and freight surcharg'!B:E,3,FALSE)</f>
        <v>#N/A</v>
      </c>
    </row>
    <row r="469" spans="1:31" s="709" customFormat="1" ht="30" customHeight="1">
      <c r="A469" s="36"/>
      <c r="B469" s="36"/>
      <c r="C469" s="41"/>
      <c r="D469" s="40"/>
      <c r="E469" s="763"/>
      <c r="F469" s="763"/>
      <c r="G469" s="763"/>
      <c r="H469" s="51"/>
      <c r="I469" s="492"/>
      <c r="J469" s="763"/>
      <c r="K469" s="763"/>
      <c r="L469" s="763"/>
      <c r="M469" s="51"/>
      <c r="N469" s="492"/>
      <c r="O469" s="763"/>
      <c r="P469" s="763"/>
      <c r="Q469" s="763"/>
      <c r="R469" s="54"/>
      <c r="S469" s="492"/>
      <c r="T469" s="763"/>
      <c r="U469" s="763"/>
      <c r="V469" s="763"/>
      <c r="W469" s="51"/>
      <c r="X469" s="492"/>
      <c r="Y469" s="763"/>
      <c r="Z469" s="763"/>
      <c r="AA469" s="763"/>
      <c r="AB469" s="51"/>
      <c r="AC469" s="53"/>
      <c r="AD469" s="51" t="e">
        <f>VLOOKUP(B:B,'Conditions and freight surcharg'!A:D,3,FALSE)</f>
        <v>#N/A</v>
      </c>
      <c r="AE469" s="51" t="e">
        <f>VLOOKUP(C:C,'Conditions and freight surcharg'!B:E,3,FALSE)</f>
        <v>#N/A</v>
      </c>
    </row>
    <row r="470" spans="1:31" s="709" customFormat="1" ht="30" customHeight="1">
      <c r="A470" s="36"/>
      <c r="B470" s="36"/>
      <c r="C470" s="41"/>
      <c r="D470" s="40"/>
      <c r="E470" s="763"/>
      <c r="F470" s="763"/>
      <c r="G470" s="763"/>
      <c r="H470" s="51"/>
      <c r="I470" s="492"/>
      <c r="J470" s="763"/>
      <c r="K470" s="763"/>
      <c r="L470" s="763"/>
      <c r="M470" s="51"/>
      <c r="N470" s="492"/>
      <c r="O470" s="763"/>
      <c r="P470" s="763"/>
      <c r="Q470" s="763"/>
      <c r="R470" s="54"/>
      <c r="S470" s="492"/>
      <c r="T470" s="763"/>
      <c r="U470" s="763"/>
      <c r="V470" s="763"/>
      <c r="W470" s="51"/>
      <c r="X470" s="492"/>
      <c r="Y470" s="763"/>
      <c r="Z470" s="763"/>
      <c r="AA470" s="763"/>
      <c r="AB470" s="51"/>
      <c r="AC470" s="53"/>
      <c r="AD470" s="51" t="e">
        <f>VLOOKUP(B:B,'Conditions and freight surcharg'!A:D,3,FALSE)</f>
        <v>#N/A</v>
      </c>
      <c r="AE470" s="51" t="e">
        <f>VLOOKUP(C:C,'Conditions and freight surcharg'!B:E,3,FALSE)</f>
        <v>#N/A</v>
      </c>
    </row>
    <row r="471" spans="1:31" s="709" customFormat="1" ht="30" customHeight="1">
      <c r="A471" s="36"/>
      <c r="B471" s="36"/>
      <c r="C471" s="41"/>
      <c r="D471" s="40"/>
      <c r="E471" s="763"/>
      <c r="F471" s="763"/>
      <c r="G471" s="763"/>
      <c r="H471" s="51"/>
      <c r="I471" s="492"/>
      <c r="J471" s="763"/>
      <c r="K471" s="763"/>
      <c r="L471" s="763"/>
      <c r="M471" s="51"/>
      <c r="N471" s="492"/>
      <c r="O471" s="763"/>
      <c r="P471" s="763"/>
      <c r="Q471" s="763"/>
      <c r="R471" s="54"/>
      <c r="S471" s="492"/>
      <c r="T471" s="763"/>
      <c r="U471" s="763"/>
      <c r="V471" s="763"/>
      <c r="W471" s="51"/>
      <c r="X471" s="492"/>
      <c r="Y471" s="763"/>
      <c r="Z471" s="763"/>
      <c r="AA471" s="763"/>
      <c r="AB471" s="51"/>
      <c r="AC471" s="53"/>
      <c r="AD471" s="51" t="e">
        <f>VLOOKUP(B:B,'Conditions and freight surcharg'!A:D,3,FALSE)</f>
        <v>#N/A</v>
      </c>
      <c r="AE471" s="51" t="e">
        <f>VLOOKUP(C:C,'Conditions and freight surcharg'!B:E,3,FALSE)</f>
        <v>#N/A</v>
      </c>
    </row>
    <row r="472" spans="1:31" s="709" customFormat="1" ht="30" customHeight="1">
      <c r="A472" s="36"/>
      <c r="B472" s="36"/>
      <c r="C472" s="41"/>
      <c r="D472" s="40"/>
      <c r="E472" s="763"/>
      <c r="F472" s="763"/>
      <c r="G472" s="763"/>
      <c r="H472" s="51"/>
      <c r="I472" s="492"/>
      <c r="J472" s="763"/>
      <c r="K472" s="763"/>
      <c r="L472" s="763"/>
      <c r="M472" s="51"/>
      <c r="N472" s="492"/>
      <c r="O472" s="763"/>
      <c r="P472" s="763"/>
      <c r="Q472" s="763"/>
      <c r="R472" s="54"/>
      <c r="S472" s="492"/>
      <c r="T472" s="763"/>
      <c r="U472" s="763"/>
      <c r="V472" s="763"/>
      <c r="W472" s="51"/>
      <c r="X472" s="492"/>
      <c r="Y472" s="763"/>
      <c r="Z472" s="763"/>
      <c r="AA472" s="763"/>
      <c r="AB472" s="51"/>
      <c r="AC472" s="53"/>
      <c r="AD472" s="51" t="e">
        <f>VLOOKUP(B:B,'Conditions and freight surcharg'!A:D,3,FALSE)</f>
        <v>#N/A</v>
      </c>
      <c r="AE472" s="51" t="e">
        <f>VLOOKUP(C:C,'Conditions and freight surcharg'!B:E,3,FALSE)</f>
        <v>#N/A</v>
      </c>
    </row>
    <row r="473" spans="1:31" s="709" customFormat="1" ht="30" customHeight="1">
      <c r="A473" s="36"/>
      <c r="B473" s="36"/>
      <c r="C473" s="41"/>
      <c r="D473" s="40"/>
      <c r="E473" s="763"/>
      <c r="F473" s="763"/>
      <c r="G473" s="763"/>
      <c r="H473" s="51"/>
      <c r="I473" s="492"/>
      <c r="J473" s="763"/>
      <c r="K473" s="763"/>
      <c r="L473" s="763"/>
      <c r="M473" s="51"/>
      <c r="N473" s="492"/>
      <c r="O473" s="763"/>
      <c r="P473" s="763"/>
      <c r="Q473" s="763"/>
      <c r="R473" s="54"/>
      <c r="S473" s="492"/>
      <c r="T473" s="763"/>
      <c r="U473" s="763"/>
      <c r="V473" s="763"/>
      <c r="W473" s="51"/>
      <c r="X473" s="492"/>
      <c r="Y473" s="763"/>
      <c r="Z473" s="763"/>
      <c r="AA473" s="763"/>
      <c r="AB473" s="51"/>
      <c r="AC473" s="53"/>
      <c r="AD473" s="51" t="e">
        <f>VLOOKUP(B:B,'Conditions and freight surcharg'!A:D,3,FALSE)</f>
        <v>#N/A</v>
      </c>
      <c r="AE473" s="51" t="e">
        <f>VLOOKUP(C:C,'Conditions and freight surcharg'!B:E,3,FALSE)</f>
        <v>#N/A</v>
      </c>
    </row>
    <row r="474" spans="1:31" s="709" customFormat="1" ht="30" customHeight="1">
      <c r="A474" s="36"/>
      <c r="B474" s="36"/>
      <c r="C474" s="41"/>
      <c r="D474" s="40"/>
      <c r="E474" s="763"/>
      <c r="F474" s="763"/>
      <c r="G474" s="763"/>
      <c r="H474" s="51"/>
      <c r="I474" s="492"/>
      <c r="J474" s="763"/>
      <c r="K474" s="763"/>
      <c r="L474" s="763"/>
      <c r="M474" s="51"/>
      <c r="N474" s="492"/>
      <c r="O474" s="763"/>
      <c r="P474" s="763"/>
      <c r="Q474" s="763"/>
      <c r="R474" s="54"/>
      <c r="S474" s="492"/>
      <c r="T474" s="763"/>
      <c r="U474" s="763"/>
      <c r="V474" s="763"/>
      <c r="W474" s="51"/>
      <c r="X474" s="492"/>
      <c r="Y474" s="763"/>
      <c r="Z474" s="763"/>
      <c r="AA474" s="763"/>
      <c r="AB474" s="51"/>
      <c r="AC474" s="53"/>
      <c r="AD474" s="51" t="e">
        <f>VLOOKUP(B:B,'Conditions and freight surcharg'!A:D,3,FALSE)</f>
        <v>#N/A</v>
      </c>
      <c r="AE474" s="51" t="e">
        <f>VLOOKUP(C:C,'Conditions and freight surcharg'!B:E,3,FALSE)</f>
        <v>#N/A</v>
      </c>
    </row>
    <row r="475" spans="1:31" s="709" customFormat="1" ht="30" customHeight="1">
      <c r="A475" s="36"/>
      <c r="B475" s="36"/>
      <c r="C475" s="41"/>
      <c r="D475" s="40"/>
      <c r="E475" s="763"/>
      <c r="F475" s="763"/>
      <c r="G475" s="763"/>
      <c r="H475" s="51"/>
      <c r="I475" s="492"/>
      <c r="J475" s="763"/>
      <c r="K475" s="763"/>
      <c r="L475" s="763"/>
      <c r="M475" s="51"/>
      <c r="N475" s="492"/>
      <c r="O475" s="763"/>
      <c r="P475" s="763"/>
      <c r="Q475" s="763"/>
      <c r="R475" s="54"/>
      <c r="S475" s="492"/>
      <c r="T475" s="763"/>
      <c r="U475" s="763"/>
      <c r="V475" s="763"/>
      <c r="W475" s="51"/>
      <c r="X475" s="492"/>
      <c r="Y475" s="763"/>
      <c r="Z475" s="763"/>
      <c r="AA475" s="763"/>
      <c r="AB475" s="51"/>
      <c r="AC475" s="53"/>
      <c r="AD475" s="51" t="e">
        <f>VLOOKUP(B:B,'Conditions and freight surcharg'!A:D,3,FALSE)</f>
        <v>#N/A</v>
      </c>
      <c r="AE475" s="51" t="e">
        <f>VLOOKUP(C:C,'Conditions and freight surcharg'!B:E,3,FALSE)</f>
        <v>#N/A</v>
      </c>
    </row>
    <row r="476" spans="1:31" s="709" customFormat="1" ht="30" customHeight="1">
      <c r="A476" s="36"/>
      <c r="B476" s="39"/>
      <c r="C476" s="41"/>
      <c r="D476" s="40"/>
      <c r="E476" s="763"/>
      <c r="F476" s="763"/>
      <c r="G476" s="763"/>
      <c r="H476" s="51"/>
      <c r="I476" s="492"/>
      <c r="J476" s="763"/>
      <c r="K476" s="763"/>
      <c r="L476" s="763"/>
      <c r="M476" s="51"/>
      <c r="N476" s="492"/>
      <c r="O476" s="763"/>
      <c r="P476" s="763"/>
      <c r="Q476" s="763"/>
      <c r="R476" s="54"/>
      <c r="S476" s="492"/>
      <c r="T476" s="763"/>
      <c r="U476" s="763"/>
      <c r="V476" s="763"/>
      <c r="W476" s="51"/>
      <c r="X476" s="492"/>
      <c r="Y476" s="763"/>
      <c r="Z476" s="763"/>
      <c r="AA476" s="763"/>
      <c r="AB476" s="51"/>
      <c r="AC476" s="53"/>
      <c r="AD476" s="51" t="e">
        <f>VLOOKUP(B:B,'Conditions and freight surcharg'!A:D,3,FALSE)</f>
        <v>#N/A</v>
      </c>
      <c r="AE476" s="51" t="e">
        <f>VLOOKUP(C:C,'Conditions and freight surcharg'!B:E,3,FALSE)</f>
        <v>#N/A</v>
      </c>
    </row>
    <row r="477" spans="1:31" s="709" customFormat="1" ht="30" customHeight="1">
      <c r="A477" s="36"/>
      <c r="B477" s="36"/>
      <c r="C477" s="41"/>
      <c r="D477" s="40"/>
      <c r="E477" s="763"/>
      <c r="F477" s="763"/>
      <c r="G477" s="763"/>
      <c r="H477" s="51"/>
      <c r="I477" s="492"/>
      <c r="J477" s="763"/>
      <c r="K477" s="763"/>
      <c r="L477" s="763"/>
      <c r="M477" s="51"/>
      <c r="N477" s="492"/>
      <c r="O477" s="763"/>
      <c r="P477" s="763"/>
      <c r="Q477" s="763"/>
      <c r="R477" s="54"/>
      <c r="S477" s="492"/>
      <c r="T477" s="763"/>
      <c r="U477" s="763"/>
      <c r="V477" s="763"/>
      <c r="W477" s="51"/>
      <c r="X477" s="492"/>
      <c r="Y477" s="763"/>
      <c r="Z477" s="763"/>
      <c r="AA477" s="763"/>
      <c r="AB477" s="51"/>
      <c r="AC477" s="53"/>
      <c r="AD477" s="51" t="e">
        <f>VLOOKUP(B:B,'Conditions and freight surcharg'!A:D,3,FALSE)</f>
        <v>#N/A</v>
      </c>
      <c r="AE477" s="51" t="e">
        <f>VLOOKUP(C:C,'Conditions and freight surcharg'!B:E,3,FALSE)</f>
        <v>#N/A</v>
      </c>
    </row>
    <row r="478" spans="1:31" s="709" customFormat="1" ht="30" customHeight="1">
      <c r="A478" s="36"/>
      <c r="B478" s="36"/>
      <c r="C478" s="41"/>
      <c r="D478" s="40"/>
      <c r="E478" s="763"/>
      <c r="F478" s="763"/>
      <c r="G478" s="763"/>
      <c r="H478" s="51"/>
      <c r="I478" s="492"/>
      <c r="J478" s="763"/>
      <c r="K478" s="763"/>
      <c r="L478" s="763"/>
      <c r="M478" s="51"/>
      <c r="N478" s="492"/>
      <c r="O478" s="763"/>
      <c r="P478" s="763"/>
      <c r="Q478" s="763"/>
      <c r="R478" s="54"/>
      <c r="S478" s="492"/>
      <c r="T478" s="763"/>
      <c r="U478" s="763"/>
      <c r="V478" s="763"/>
      <c r="W478" s="51"/>
      <c r="X478" s="492"/>
      <c r="Y478" s="763"/>
      <c r="Z478" s="763"/>
      <c r="AA478" s="763"/>
      <c r="AB478" s="51"/>
      <c r="AC478" s="53"/>
      <c r="AD478" s="51" t="e">
        <f>VLOOKUP(B:B,'Conditions and freight surcharg'!A:D,3,FALSE)</f>
        <v>#N/A</v>
      </c>
      <c r="AE478" s="51" t="e">
        <f>VLOOKUP(C:C,'Conditions and freight surcharg'!B:E,3,FALSE)</f>
        <v>#N/A</v>
      </c>
    </row>
    <row r="479" spans="1:31" s="709" customFormat="1" ht="30" customHeight="1">
      <c r="A479" s="36"/>
      <c r="B479" s="36"/>
      <c r="C479" s="41"/>
      <c r="D479" s="40"/>
      <c r="E479" s="763"/>
      <c r="F479" s="763"/>
      <c r="G479" s="763"/>
      <c r="H479" s="51"/>
      <c r="I479" s="492"/>
      <c r="J479" s="763"/>
      <c r="K479" s="763"/>
      <c r="L479" s="763"/>
      <c r="M479" s="51"/>
      <c r="N479" s="492"/>
      <c r="O479" s="763"/>
      <c r="P479" s="763"/>
      <c r="Q479" s="763"/>
      <c r="R479" s="54"/>
      <c r="S479" s="492"/>
      <c r="T479" s="763"/>
      <c r="U479" s="763"/>
      <c r="V479" s="763"/>
      <c r="W479" s="51"/>
      <c r="X479" s="492"/>
      <c r="Y479" s="763"/>
      <c r="Z479" s="763"/>
      <c r="AA479" s="763"/>
      <c r="AB479" s="51"/>
      <c r="AC479" s="53"/>
      <c r="AD479" s="51" t="e">
        <f>VLOOKUP(B:B,'Conditions and freight surcharg'!A:D,3,FALSE)</f>
        <v>#N/A</v>
      </c>
      <c r="AE479" s="51" t="e">
        <f>VLOOKUP(C:C,'Conditions and freight surcharg'!B:E,3,FALSE)</f>
        <v>#N/A</v>
      </c>
    </row>
    <row r="480" spans="1:31" s="709" customFormat="1" ht="30" customHeight="1">
      <c r="A480" s="36"/>
      <c r="B480" s="36"/>
      <c r="C480" s="41"/>
      <c r="D480" s="40"/>
      <c r="E480" s="763"/>
      <c r="F480" s="763"/>
      <c r="G480" s="763"/>
      <c r="H480" s="51"/>
      <c r="I480" s="492"/>
      <c r="J480" s="763"/>
      <c r="K480" s="763"/>
      <c r="L480" s="763"/>
      <c r="M480" s="51"/>
      <c r="N480" s="492"/>
      <c r="O480" s="763"/>
      <c r="P480" s="763"/>
      <c r="Q480" s="763"/>
      <c r="R480" s="54"/>
      <c r="S480" s="492"/>
      <c r="T480" s="763"/>
      <c r="U480" s="763"/>
      <c r="V480" s="763"/>
      <c r="W480" s="51"/>
      <c r="X480" s="492"/>
      <c r="Y480" s="763"/>
      <c r="Z480" s="763"/>
      <c r="AA480" s="763"/>
      <c r="AB480" s="51"/>
      <c r="AC480" s="53"/>
      <c r="AD480" s="51" t="e">
        <f>VLOOKUP(B:B,'Conditions and freight surcharg'!A:D,3,FALSE)</f>
        <v>#N/A</v>
      </c>
      <c r="AE480" s="51" t="e">
        <f>VLOOKUP(C:C,'Conditions and freight surcharg'!B:E,3,FALSE)</f>
        <v>#N/A</v>
      </c>
    </row>
    <row r="481" spans="1:31" s="709" customFormat="1" ht="30" customHeight="1">
      <c r="A481" s="36"/>
      <c r="B481" s="36"/>
      <c r="C481" s="41"/>
      <c r="D481" s="40"/>
      <c r="E481" s="763"/>
      <c r="F481" s="763"/>
      <c r="G481" s="763"/>
      <c r="H481" s="51"/>
      <c r="I481" s="492"/>
      <c r="J481" s="763"/>
      <c r="K481" s="763"/>
      <c r="L481" s="763"/>
      <c r="M481" s="51"/>
      <c r="N481" s="492"/>
      <c r="O481" s="763"/>
      <c r="P481" s="763"/>
      <c r="Q481" s="763"/>
      <c r="R481" s="54"/>
      <c r="S481" s="492"/>
      <c r="T481" s="763"/>
      <c r="U481" s="763"/>
      <c r="V481" s="763"/>
      <c r="W481" s="51"/>
      <c r="X481" s="492"/>
      <c r="Y481" s="763"/>
      <c r="Z481" s="763"/>
      <c r="AA481" s="763"/>
      <c r="AB481" s="51"/>
      <c r="AC481" s="53"/>
      <c r="AD481" s="51" t="e">
        <f>VLOOKUP(B:B,'Conditions and freight surcharg'!A:D,3,FALSE)</f>
        <v>#N/A</v>
      </c>
      <c r="AE481" s="51" t="e">
        <f>VLOOKUP(C:C,'Conditions and freight surcharg'!B:E,3,FALSE)</f>
        <v>#N/A</v>
      </c>
    </row>
    <row r="482" spans="1:31" s="709" customFormat="1" ht="30" customHeight="1">
      <c r="A482" s="36"/>
      <c r="B482" s="36"/>
      <c r="C482" s="41"/>
      <c r="D482" s="40"/>
      <c r="E482" s="763"/>
      <c r="F482" s="763"/>
      <c r="G482" s="763"/>
      <c r="H482" s="51"/>
      <c r="I482" s="492"/>
      <c r="J482" s="763"/>
      <c r="K482" s="763"/>
      <c r="L482" s="763"/>
      <c r="M482" s="51"/>
      <c r="N482" s="492"/>
      <c r="O482" s="763"/>
      <c r="P482" s="763"/>
      <c r="Q482" s="763"/>
      <c r="R482" s="54"/>
      <c r="S482" s="492"/>
      <c r="T482" s="763"/>
      <c r="U482" s="763"/>
      <c r="V482" s="763"/>
      <c r="W482" s="51"/>
      <c r="X482" s="492"/>
      <c r="Y482" s="763"/>
      <c r="Z482" s="763"/>
      <c r="AA482" s="763"/>
      <c r="AB482" s="51"/>
      <c r="AC482" s="53"/>
      <c r="AD482" s="51" t="e">
        <f>VLOOKUP(B:B,'Conditions and freight surcharg'!A:D,3,FALSE)</f>
        <v>#N/A</v>
      </c>
      <c r="AE482" s="51" t="e">
        <f>VLOOKUP(C:C,'Conditions and freight surcharg'!B:E,3,FALSE)</f>
        <v>#N/A</v>
      </c>
    </row>
    <row r="483" spans="1:31" s="709" customFormat="1" ht="30" customHeight="1">
      <c r="A483" s="36"/>
      <c r="B483" s="36"/>
      <c r="C483" s="41"/>
      <c r="D483" s="40"/>
      <c r="E483" s="763"/>
      <c r="F483" s="763"/>
      <c r="G483" s="763"/>
      <c r="H483" s="51"/>
      <c r="I483" s="492"/>
      <c r="J483" s="763"/>
      <c r="K483" s="763"/>
      <c r="L483" s="763"/>
      <c r="M483" s="51"/>
      <c r="N483" s="492"/>
      <c r="O483" s="763"/>
      <c r="P483" s="763"/>
      <c r="Q483" s="763"/>
      <c r="R483" s="54"/>
      <c r="S483" s="492"/>
      <c r="T483" s="763"/>
      <c r="U483" s="763"/>
      <c r="V483" s="763"/>
      <c r="W483" s="51"/>
      <c r="X483" s="492"/>
      <c r="Y483" s="763"/>
      <c r="Z483" s="763"/>
      <c r="AA483" s="763"/>
      <c r="AB483" s="51"/>
      <c r="AC483" s="53"/>
      <c r="AD483" s="51" t="e">
        <f>VLOOKUP(B:B,'Conditions and freight surcharg'!A:D,3,FALSE)</f>
        <v>#N/A</v>
      </c>
      <c r="AE483" s="51" t="e">
        <f>VLOOKUP(C:C,'Conditions and freight surcharg'!B:E,3,FALSE)</f>
        <v>#N/A</v>
      </c>
    </row>
    <row r="484" spans="1:31" s="709" customFormat="1" ht="30" customHeight="1">
      <c r="A484" s="36"/>
      <c r="B484" s="39"/>
      <c r="C484" s="41"/>
      <c r="D484" s="40"/>
      <c r="E484" s="763"/>
      <c r="F484" s="763"/>
      <c r="G484" s="763"/>
      <c r="H484" s="51"/>
      <c r="I484" s="492"/>
      <c r="J484" s="763"/>
      <c r="K484" s="763"/>
      <c r="L484" s="763"/>
      <c r="M484" s="51"/>
      <c r="N484" s="492"/>
      <c r="O484" s="763"/>
      <c r="P484" s="763"/>
      <c r="Q484" s="763"/>
      <c r="R484" s="54"/>
      <c r="S484" s="492"/>
      <c r="T484" s="763"/>
      <c r="U484" s="763"/>
      <c r="V484" s="763"/>
      <c r="W484" s="51"/>
      <c r="X484" s="492"/>
      <c r="Y484" s="763"/>
      <c r="Z484" s="763"/>
      <c r="AA484" s="763"/>
      <c r="AB484" s="51"/>
      <c r="AC484" s="53"/>
      <c r="AD484" s="51" t="e">
        <f>VLOOKUP(B:B,'Conditions and freight surcharg'!A:D,3,FALSE)</f>
        <v>#N/A</v>
      </c>
      <c r="AE484" s="51" t="e">
        <f>VLOOKUP(C:C,'Conditions and freight surcharg'!B:E,3,FALSE)</f>
        <v>#N/A</v>
      </c>
    </row>
    <row r="485" spans="1:31" s="709" customFormat="1" ht="30" customHeight="1">
      <c r="A485" s="36"/>
      <c r="B485" s="39"/>
      <c r="C485" s="41"/>
      <c r="D485" s="40"/>
      <c r="E485" s="763"/>
      <c r="F485" s="763"/>
      <c r="G485" s="763"/>
      <c r="H485" s="51"/>
      <c r="I485" s="492"/>
      <c r="J485" s="763"/>
      <c r="K485" s="763"/>
      <c r="L485" s="763"/>
      <c r="M485" s="51"/>
      <c r="N485" s="492"/>
      <c r="O485" s="763"/>
      <c r="P485" s="763"/>
      <c r="Q485" s="763"/>
      <c r="R485" s="54"/>
      <c r="S485" s="492"/>
      <c r="T485" s="763"/>
      <c r="U485" s="763"/>
      <c r="V485" s="763"/>
      <c r="W485" s="51"/>
      <c r="X485" s="492"/>
      <c r="Y485" s="763"/>
      <c r="Z485" s="763"/>
      <c r="AA485" s="763"/>
      <c r="AB485" s="51"/>
      <c r="AC485" s="53"/>
      <c r="AD485" s="51" t="e">
        <f>VLOOKUP(B:B,'Conditions and freight surcharg'!A:D,3,FALSE)</f>
        <v>#N/A</v>
      </c>
      <c r="AE485" s="51" t="e">
        <f>VLOOKUP(C:C,'Conditions and freight surcharg'!B:E,3,FALSE)</f>
        <v>#N/A</v>
      </c>
    </row>
    <row r="486" spans="1:31" s="709" customFormat="1" ht="30" customHeight="1">
      <c r="A486" s="36"/>
      <c r="B486" s="39"/>
      <c r="C486" s="41"/>
      <c r="D486" s="40"/>
      <c r="E486" s="763"/>
      <c r="F486" s="763"/>
      <c r="G486" s="763"/>
      <c r="H486" s="51"/>
      <c r="I486" s="492"/>
      <c r="J486" s="763"/>
      <c r="K486" s="763"/>
      <c r="L486" s="763"/>
      <c r="M486" s="51"/>
      <c r="N486" s="492"/>
      <c r="O486" s="763"/>
      <c r="P486" s="763"/>
      <c r="Q486" s="763"/>
      <c r="R486" s="54"/>
      <c r="S486" s="492"/>
      <c r="T486" s="763"/>
      <c r="U486" s="763"/>
      <c r="V486" s="763"/>
      <c r="W486" s="51"/>
      <c r="X486" s="492"/>
      <c r="Y486" s="763"/>
      <c r="Z486" s="763"/>
      <c r="AA486" s="763"/>
      <c r="AB486" s="51"/>
      <c r="AC486" s="53"/>
      <c r="AD486" s="51" t="e">
        <f>VLOOKUP(B:B,'Conditions and freight surcharg'!A:D,3,FALSE)</f>
        <v>#N/A</v>
      </c>
      <c r="AE486" s="51" t="e">
        <f>VLOOKUP(C:C,'Conditions and freight surcharg'!B:E,3,FALSE)</f>
        <v>#N/A</v>
      </c>
    </row>
    <row r="487" spans="1:31" s="709" customFormat="1" ht="30" customHeight="1">
      <c r="A487" s="36"/>
      <c r="B487" s="39"/>
      <c r="C487" s="41"/>
      <c r="D487" s="40"/>
      <c r="E487" s="763"/>
      <c r="F487" s="763"/>
      <c r="G487" s="763"/>
      <c r="H487" s="51"/>
      <c r="I487" s="492"/>
      <c r="J487" s="763"/>
      <c r="K487" s="763"/>
      <c r="L487" s="763"/>
      <c r="M487" s="51"/>
      <c r="N487" s="492"/>
      <c r="O487" s="763"/>
      <c r="P487" s="763"/>
      <c r="Q487" s="763"/>
      <c r="R487" s="54"/>
      <c r="S487" s="492"/>
      <c r="T487" s="763"/>
      <c r="U487" s="763"/>
      <c r="V487" s="763"/>
      <c r="W487" s="51"/>
      <c r="X487" s="492"/>
      <c r="Y487" s="763"/>
      <c r="Z487" s="763"/>
      <c r="AA487" s="763"/>
      <c r="AB487" s="51"/>
      <c r="AC487" s="53"/>
      <c r="AD487" s="51" t="e">
        <f>VLOOKUP(B:B,'Conditions and freight surcharg'!A:D,3,FALSE)</f>
        <v>#N/A</v>
      </c>
      <c r="AE487" s="51" t="e">
        <f>VLOOKUP(C:C,'Conditions and freight surcharg'!B:E,3,FALSE)</f>
        <v>#N/A</v>
      </c>
    </row>
    <row r="488" spans="1:31" s="709" customFormat="1" ht="30" customHeight="1">
      <c r="A488" s="36"/>
      <c r="B488" s="39"/>
      <c r="C488" s="41"/>
      <c r="D488" s="40"/>
      <c r="E488" s="763"/>
      <c r="F488" s="763"/>
      <c r="G488" s="763"/>
      <c r="H488" s="51"/>
      <c r="I488" s="492"/>
      <c r="J488" s="763"/>
      <c r="K488" s="763"/>
      <c r="L488" s="763"/>
      <c r="M488" s="51"/>
      <c r="N488" s="492"/>
      <c r="O488" s="763"/>
      <c r="P488" s="763"/>
      <c r="Q488" s="763"/>
      <c r="R488" s="54"/>
      <c r="S488" s="492"/>
      <c r="T488" s="763"/>
      <c r="U488" s="763"/>
      <c r="V488" s="763"/>
      <c r="W488" s="51"/>
      <c r="X488" s="492"/>
      <c r="Y488" s="763"/>
      <c r="Z488" s="763"/>
      <c r="AA488" s="763"/>
      <c r="AB488" s="51"/>
      <c r="AC488" s="53"/>
      <c r="AD488" s="51" t="e">
        <f>VLOOKUP(B:B,'Conditions and freight surcharg'!A:D,3,FALSE)</f>
        <v>#N/A</v>
      </c>
      <c r="AE488" s="51" t="e">
        <f>VLOOKUP(C:C,'Conditions and freight surcharg'!B:E,3,FALSE)</f>
        <v>#N/A</v>
      </c>
    </row>
    <row r="489" spans="1:31" s="709" customFormat="1" ht="30" customHeight="1">
      <c r="A489" s="36"/>
      <c r="B489" s="39"/>
      <c r="C489" s="41"/>
      <c r="D489" s="40"/>
      <c r="E489" s="763"/>
      <c r="F489" s="763"/>
      <c r="G489" s="763"/>
      <c r="H489" s="51"/>
      <c r="I489" s="492"/>
      <c r="J489" s="763"/>
      <c r="K489" s="763"/>
      <c r="L489" s="763"/>
      <c r="M489" s="51"/>
      <c r="N489" s="492"/>
      <c r="O489" s="763"/>
      <c r="P489" s="763"/>
      <c r="Q489" s="763"/>
      <c r="R489" s="54"/>
      <c r="S489" s="492"/>
      <c r="T489" s="763"/>
      <c r="U489" s="763"/>
      <c r="V489" s="763"/>
      <c r="W489" s="51"/>
      <c r="X489" s="492"/>
      <c r="Y489" s="763"/>
      <c r="Z489" s="763"/>
      <c r="AA489" s="763"/>
      <c r="AB489" s="51"/>
      <c r="AC489" s="53"/>
      <c r="AD489" s="51" t="e">
        <f>VLOOKUP(B:B,'Conditions and freight surcharg'!A:D,3,FALSE)</f>
        <v>#N/A</v>
      </c>
      <c r="AE489" s="51" t="e">
        <f>VLOOKUP(C:C,'Conditions and freight surcharg'!B:E,3,FALSE)</f>
        <v>#N/A</v>
      </c>
    </row>
    <row r="490" spans="1:31" s="709" customFormat="1" ht="30" customHeight="1">
      <c r="A490" s="36"/>
      <c r="B490" s="39"/>
      <c r="C490" s="41"/>
      <c r="D490" s="40"/>
      <c r="E490" s="763"/>
      <c r="F490" s="763"/>
      <c r="G490" s="763"/>
      <c r="H490" s="51"/>
      <c r="I490" s="492"/>
      <c r="J490" s="763"/>
      <c r="K490" s="763"/>
      <c r="L490" s="763"/>
      <c r="M490" s="51"/>
      <c r="N490" s="492"/>
      <c r="O490" s="763"/>
      <c r="P490" s="763"/>
      <c r="Q490" s="763"/>
      <c r="R490" s="54"/>
      <c r="S490" s="492"/>
      <c r="T490" s="763"/>
      <c r="U490" s="763"/>
      <c r="V490" s="763"/>
      <c r="W490" s="51"/>
      <c r="X490" s="492"/>
      <c r="Y490" s="763"/>
      <c r="Z490" s="763"/>
      <c r="AA490" s="763"/>
      <c r="AB490" s="51"/>
      <c r="AC490" s="53"/>
      <c r="AD490" s="51" t="e">
        <f>VLOOKUP(B:B,'Conditions and freight surcharg'!A:D,3,FALSE)</f>
        <v>#N/A</v>
      </c>
      <c r="AE490" s="51" t="e">
        <f>VLOOKUP(C:C,'Conditions and freight surcharg'!B:E,3,FALSE)</f>
        <v>#N/A</v>
      </c>
    </row>
    <row r="491" spans="1:31" s="709" customFormat="1" ht="30" customHeight="1">
      <c r="A491" s="36"/>
      <c r="B491" s="39"/>
      <c r="C491" s="41"/>
      <c r="D491" s="40"/>
      <c r="E491" s="763"/>
      <c r="F491" s="763"/>
      <c r="G491" s="763"/>
      <c r="H491" s="51"/>
      <c r="I491" s="492"/>
      <c r="J491" s="763"/>
      <c r="K491" s="763"/>
      <c r="L491" s="763"/>
      <c r="M491" s="51"/>
      <c r="N491" s="492"/>
      <c r="O491" s="763"/>
      <c r="P491" s="763"/>
      <c r="Q491" s="763"/>
      <c r="R491" s="54"/>
      <c r="S491" s="492"/>
      <c r="T491" s="763"/>
      <c r="U491" s="763"/>
      <c r="V491" s="763"/>
      <c r="W491" s="51"/>
      <c r="X491" s="492"/>
      <c r="Y491" s="763"/>
      <c r="Z491" s="763"/>
      <c r="AA491" s="763"/>
      <c r="AB491" s="51"/>
      <c r="AC491" s="53"/>
      <c r="AD491" s="51" t="e">
        <f>VLOOKUP(B:B,'Conditions and freight surcharg'!A:D,3,FALSE)</f>
        <v>#N/A</v>
      </c>
      <c r="AE491" s="51" t="e">
        <f>VLOOKUP(C:C,'Conditions and freight surcharg'!B:E,3,FALSE)</f>
        <v>#N/A</v>
      </c>
    </row>
    <row r="492" spans="1:31" s="709" customFormat="1" ht="30" customHeight="1">
      <c r="A492" s="36"/>
      <c r="B492" s="39"/>
      <c r="C492" s="41"/>
      <c r="D492" s="40"/>
      <c r="E492" s="763"/>
      <c r="F492" s="763"/>
      <c r="G492" s="763"/>
      <c r="H492" s="51"/>
      <c r="I492" s="492"/>
      <c r="J492" s="763"/>
      <c r="K492" s="763"/>
      <c r="L492" s="763"/>
      <c r="M492" s="51"/>
      <c r="N492" s="492"/>
      <c r="O492" s="763"/>
      <c r="P492" s="763"/>
      <c r="Q492" s="763"/>
      <c r="R492" s="54"/>
      <c r="S492" s="492"/>
      <c r="T492" s="763"/>
      <c r="U492" s="763"/>
      <c r="V492" s="763"/>
      <c r="W492" s="51"/>
      <c r="X492" s="492"/>
      <c r="Y492" s="763"/>
      <c r="Z492" s="763"/>
      <c r="AA492" s="763"/>
      <c r="AB492" s="51"/>
      <c r="AC492" s="53"/>
      <c r="AD492" s="51" t="e">
        <f>VLOOKUP(B:B,'Conditions and freight surcharg'!A:D,3,FALSE)</f>
        <v>#N/A</v>
      </c>
      <c r="AE492" s="51" t="e">
        <f>VLOOKUP(C:C,'Conditions and freight surcharg'!B:E,3,FALSE)</f>
        <v>#N/A</v>
      </c>
    </row>
    <row r="493" spans="1:31" s="709" customFormat="1" ht="30" customHeight="1">
      <c r="A493" s="36"/>
      <c r="B493" s="39"/>
      <c r="C493" s="41"/>
      <c r="D493" s="40"/>
      <c r="E493" s="763"/>
      <c r="F493" s="763"/>
      <c r="G493" s="763"/>
      <c r="H493" s="51"/>
      <c r="I493" s="492"/>
      <c r="J493" s="763"/>
      <c r="K493" s="763"/>
      <c r="L493" s="763"/>
      <c r="M493" s="51"/>
      <c r="N493" s="492"/>
      <c r="O493" s="763"/>
      <c r="P493" s="763"/>
      <c r="Q493" s="763"/>
      <c r="R493" s="54"/>
      <c r="S493" s="492"/>
      <c r="T493" s="763"/>
      <c r="U493" s="763"/>
      <c r="V493" s="763"/>
      <c r="W493" s="51"/>
      <c r="X493" s="492"/>
      <c r="Y493" s="763"/>
      <c r="Z493" s="763"/>
      <c r="AA493" s="763"/>
      <c r="AB493" s="51"/>
      <c r="AC493" s="53"/>
      <c r="AD493" s="51" t="e">
        <f>VLOOKUP(B:B,'Conditions and freight surcharg'!A:D,3,FALSE)</f>
        <v>#N/A</v>
      </c>
      <c r="AE493" s="51" t="e">
        <f>VLOOKUP(C:C,'Conditions and freight surcharg'!B:E,3,FALSE)</f>
        <v>#N/A</v>
      </c>
    </row>
    <row r="494" spans="1:31" s="709" customFormat="1" ht="30" customHeight="1">
      <c r="A494" s="36"/>
      <c r="B494" s="39"/>
      <c r="C494" s="41"/>
      <c r="D494" s="40"/>
      <c r="E494" s="763"/>
      <c r="F494" s="763"/>
      <c r="G494" s="763"/>
      <c r="H494" s="51"/>
      <c r="I494" s="492"/>
      <c r="J494" s="763"/>
      <c r="K494" s="763"/>
      <c r="L494" s="763"/>
      <c r="M494" s="51"/>
      <c r="N494" s="492"/>
      <c r="O494" s="763"/>
      <c r="P494" s="763"/>
      <c r="Q494" s="763"/>
      <c r="R494" s="54"/>
      <c r="S494" s="492"/>
      <c r="T494" s="763"/>
      <c r="U494" s="763"/>
      <c r="V494" s="763"/>
      <c r="W494" s="51"/>
      <c r="X494" s="492"/>
      <c r="Y494" s="763"/>
      <c r="Z494" s="763"/>
      <c r="AA494" s="763"/>
      <c r="AB494" s="51"/>
      <c r="AC494" s="53"/>
      <c r="AD494" s="51" t="e">
        <f>VLOOKUP(B:B,'Conditions and freight surcharg'!A:D,3,FALSE)</f>
        <v>#N/A</v>
      </c>
      <c r="AE494" s="51" t="e">
        <f>VLOOKUP(C:C,'Conditions and freight surcharg'!B:E,3,FALSE)</f>
        <v>#N/A</v>
      </c>
    </row>
    <row r="495" spans="1:31" s="709" customFormat="1" ht="30" customHeight="1">
      <c r="A495" s="36"/>
      <c r="B495" s="39"/>
      <c r="C495" s="41"/>
      <c r="D495" s="40"/>
      <c r="E495" s="763"/>
      <c r="F495" s="763"/>
      <c r="G495" s="763"/>
      <c r="H495" s="51"/>
      <c r="I495" s="492"/>
      <c r="J495" s="763"/>
      <c r="K495" s="763"/>
      <c r="L495" s="763"/>
      <c r="M495" s="51"/>
      <c r="N495" s="492"/>
      <c r="O495" s="763"/>
      <c r="P495" s="763"/>
      <c r="Q495" s="763"/>
      <c r="R495" s="54"/>
      <c r="S495" s="492"/>
      <c r="T495" s="763"/>
      <c r="U495" s="763"/>
      <c r="V495" s="763"/>
      <c r="W495" s="51"/>
      <c r="X495" s="492"/>
      <c r="Y495" s="763"/>
      <c r="Z495" s="763"/>
      <c r="AA495" s="763"/>
      <c r="AB495" s="51"/>
      <c r="AC495" s="53"/>
      <c r="AD495" s="51" t="e">
        <f>VLOOKUP(B:B,'Conditions and freight surcharg'!A:D,3,FALSE)</f>
        <v>#N/A</v>
      </c>
      <c r="AE495" s="51" t="e">
        <f>VLOOKUP(C:C,'Conditions and freight surcharg'!B:E,3,FALSE)</f>
        <v>#N/A</v>
      </c>
    </row>
    <row r="496" spans="1:31" s="709" customFormat="1" ht="30" customHeight="1">
      <c r="A496" s="36"/>
      <c r="B496" s="39"/>
      <c r="C496" s="41"/>
      <c r="D496" s="40"/>
      <c r="E496" s="763"/>
      <c r="F496" s="763"/>
      <c r="G496" s="763"/>
      <c r="H496" s="51"/>
      <c r="I496" s="492"/>
      <c r="J496" s="763"/>
      <c r="K496" s="763"/>
      <c r="L496" s="763"/>
      <c r="M496" s="51"/>
      <c r="N496" s="492"/>
      <c r="O496" s="763"/>
      <c r="P496" s="763"/>
      <c r="Q496" s="763"/>
      <c r="R496" s="54"/>
      <c r="S496" s="492"/>
      <c r="T496" s="763"/>
      <c r="U496" s="763"/>
      <c r="V496" s="763"/>
      <c r="W496" s="51"/>
      <c r="X496" s="492"/>
      <c r="Y496" s="763"/>
      <c r="Z496" s="763"/>
      <c r="AA496" s="763"/>
      <c r="AB496" s="51"/>
      <c r="AC496" s="53"/>
      <c r="AD496" s="51" t="e">
        <f>VLOOKUP(B:B,'Conditions and freight surcharg'!A:D,3,FALSE)</f>
        <v>#N/A</v>
      </c>
      <c r="AE496" s="51" t="e">
        <f>VLOOKUP(C:C,'Conditions and freight surcharg'!B:E,3,FALSE)</f>
        <v>#N/A</v>
      </c>
    </row>
    <row r="497" spans="1:31" s="709" customFormat="1" ht="30" customHeight="1">
      <c r="A497" s="36"/>
      <c r="B497" s="39"/>
      <c r="C497" s="40"/>
      <c r="D497" s="40"/>
      <c r="E497" s="763"/>
      <c r="F497" s="763"/>
      <c r="G497" s="763"/>
      <c r="H497" s="51"/>
      <c r="I497" s="492"/>
      <c r="J497" s="763"/>
      <c r="K497" s="763"/>
      <c r="L497" s="763"/>
      <c r="M497" s="51"/>
      <c r="N497" s="492"/>
      <c r="O497" s="763"/>
      <c r="P497" s="763"/>
      <c r="Q497" s="763"/>
      <c r="R497" s="54"/>
      <c r="S497" s="492"/>
      <c r="T497" s="763"/>
      <c r="U497" s="763"/>
      <c r="V497" s="763"/>
      <c r="W497" s="51"/>
      <c r="X497" s="492"/>
      <c r="Y497" s="763"/>
      <c r="Z497" s="763"/>
      <c r="AA497" s="763"/>
      <c r="AB497" s="51"/>
      <c r="AC497" s="53"/>
      <c r="AD497" s="51" t="e">
        <f>VLOOKUP(B:B,'Conditions and freight surcharg'!A:D,3,FALSE)</f>
        <v>#N/A</v>
      </c>
      <c r="AE497" s="51" t="e">
        <f>VLOOKUP(C:C,'Conditions and freight surcharg'!B:E,3,FALSE)</f>
        <v>#N/A</v>
      </c>
    </row>
    <row r="498" spans="1:31" s="709" customFormat="1" ht="30" customHeight="1">
      <c r="A498" s="36"/>
      <c r="B498" s="39"/>
      <c r="C498" s="40"/>
      <c r="D498" s="40"/>
      <c r="E498" s="763"/>
      <c r="F498" s="763"/>
      <c r="G498" s="763"/>
      <c r="H498" s="51"/>
      <c r="I498" s="492"/>
      <c r="J498" s="763"/>
      <c r="K498" s="763"/>
      <c r="L498" s="763"/>
      <c r="M498" s="51"/>
      <c r="N498" s="492"/>
      <c r="O498" s="763"/>
      <c r="P498" s="763"/>
      <c r="Q498" s="763"/>
      <c r="R498" s="54"/>
      <c r="S498" s="492"/>
      <c r="T498" s="763"/>
      <c r="U498" s="763"/>
      <c r="V498" s="763"/>
      <c r="W498" s="51"/>
      <c r="X498" s="492"/>
      <c r="Y498" s="763"/>
      <c r="Z498" s="763"/>
      <c r="AA498" s="763"/>
      <c r="AB498" s="51"/>
      <c r="AC498" s="53"/>
      <c r="AD498" s="51" t="e">
        <f>VLOOKUP(B:B,'Conditions and freight surcharg'!A:D,3,FALSE)</f>
        <v>#N/A</v>
      </c>
      <c r="AE498" s="51" t="e">
        <f>VLOOKUP(C:C,'Conditions and freight surcharg'!B:E,3,FALSE)</f>
        <v>#N/A</v>
      </c>
    </row>
    <row r="499" spans="1:31" s="709" customFormat="1" ht="30" customHeight="1">
      <c r="A499" s="739"/>
      <c r="B499" s="39"/>
      <c r="C499" s="40"/>
      <c r="D499" s="40"/>
      <c r="E499" s="763"/>
      <c r="F499" s="763"/>
      <c r="G499" s="763"/>
      <c r="H499" s="51"/>
      <c r="I499" s="492"/>
      <c r="J499" s="763"/>
      <c r="K499" s="763"/>
      <c r="L499" s="763"/>
      <c r="M499" s="51"/>
      <c r="N499" s="492"/>
      <c r="O499" s="763"/>
      <c r="P499" s="763"/>
      <c r="Q499" s="763"/>
      <c r="R499" s="51"/>
      <c r="S499" s="492"/>
      <c r="T499" s="763"/>
      <c r="U499" s="763"/>
      <c r="V499" s="763"/>
      <c r="W499" s="51"/>
      <c r="X499" s="492"/>
      <c r="Y499" s="763"/>
      <c r="Z499" s="763"/>
      <c r="AA499" s="763"/>
      <c r="AB499" s="51"/>
      <c r="AC499" s="53"/>
      <c r="AD499" s="51" t="e">
        <f>VLOOKUP(B:B,'Conditions and freight surcharg'!A:D,3,FALSE)</f>
        <v>#N/A</v>
      </c>
      <c r="AE499" s="51" t="e">
        <f>VLOOKUP(C:C,'Conditions and freight surcharg'!B:E,3,FALSE)</f>
        <v>#N/A</v>
      </c>
    </row>
    <row r="500" spans="1:31" s="709" customFormat="1" ht="30" customHeight="1">
      <c r="A500" s="36"/>
      <c r="B500" s="39"/>
      <c r="C500" s="40"/>
      <c r="D500" s="40"/>
      <c r="E500" s="763"/>
      <c r="F500" s="763"/>
      <c r="G500" s="763"/>
      <c r="H500" s="51"/>
      <c r="I500" s="492"/>
      <c r="J500" s="763"/>
      <c r="K500" s="763"/>
      <c r="L500" s="763"/>
      <c r="M500" s="51"/>
      <c r="N500" s="492"/>
      <c r="O500" s="763"/>
      <c r="P500" s="763"/>
      <c r="Q500" s="763"/>
      <c r="R500" s="54"/>
      <c r="S500" s="492"/>
      <c r="T500" s="763"/>
      <c r="U500" s="763"/>
      <c r="V500" s="763"/>
      <c r="W500" s="51"/>
      <c r="X500" s="492"/>
      <c r="Y500" s="763"/>
      <c r="Z500" s="763"/>
      <c r="AA500" s="763"/>
      <c r="AB500" s="51"/>
      <c r="AC500" s="53"/>
      <c r="AD500" s="51" t="e">
        <f>VLOOKUP(B:B,'Conditions and freight surcharg'!A:D,3,FALSE)</f>
        <v>#N/A</v>
      </c>
      <c r="AE500" s="51" t="e">
        <f>VLOOKUP(C:C,'Conditions and freight surcharg'!B:E,3,FALSE)</f>
        <v>#N/A</v>
      </c>
    </row>
    <row r="501" spans="1:31" s="709" customFormat="1" ht="30" customHeight="1">
      <c r="A501" s="36"/>
      <c r="B501" s="39"/>
      <c r="C501" s="40"/>
      <c r="D501" s="40"/>
      <c r="E501" s="763"/>
      <c r="F501" s="763"/>
      <c r="G501" s="763"/>
      <c r="H501" s="51"/>
      <c r="I501" s="492"/>
      <c r="J501" s="763"/>
      <c r="K501" s="763"/>
      <c r="L501" s="763"/>
      <c r="M501" s="51"/>
      <c r="N501" s="492"/>
      <c r="O501" s="763"/>
      <c r="P501" s="763"/>
      <c r="Q501" s="763"/>
      <c r="R501" s="51"/>
      <c r="S501" s="492"/>
      <c r="T501" s="763"/>
      <c r="U501" s="763"/>
      <c r="V501" s="763"/>
      <c r="W501" s="51"/>
      <c r="X501" s="492"/>
      <c r="Y501" s="763"/>
      <c r="Z501" s="763"/>
      <c r="AA501" s="763"/>
      <c r="AB501" s="51"/>
      <c r="AC501" s="53"/>
      <c r="AD501" s="51" t="e">
        <f>VLOOKUP(B:B,'Conditions and freight surcharg'!A:D,3,FALSE)</f>
        <v>#N/A</v>
      </c>
      <c r="AE501" s="51" t="e">
        <f>VLOOKUP(C:C,'Conditions and freight surcharg'!B:E,3,FALSE)</f>
        <v>#N/A</v>
      </c>
    </row>
    <row r="502" spans="1:31" s="709" customFormat="1" ht="30" customHeight="1">
      <c r="A502" s="36"/>
      <c r="B502" s="39"/>
      <c r="C502" s="40"/>
      <c r="D502" s="40"/>
      <c r="E502" s="763"/>
      <c r="F502" s="763"/>
      <c r="G502" s="763"/>
      <c r="H502" s="51"/>
      <c r="I502" s="492"/>
      <c r="J502" s="763"/>
      <c r="K502" s="763"/>
      <c r="L502" s="763"/>
      <c r="M502" s="51"/>
      <c r="N502" s="492"/>
      <c r="O502" s="763"/>
      <c r="P502" s="763"/>
      <c r="Q502" s="763"/>
      <c r="R502" s="51"/>
      <c r="S502" s="492"/>
      <c r="T502" s="763"/>
      <c r="U502" s="763"/>
      <c r="V502" s="763"/>
      <c r="W502" s="51"/>
      <c r="X502" s="492"/>
      <c r="Y502" s="763"/>
      <c r="Z502" s="763"/>
      <c r="AA502" s="763"/>
      <c r="AB502" s="51"/>
      <c r="AC502" s="53"/>
      <c r="AD502" s="51" t="e">
        <f>VLOOKUP(B:B,'Conditions and freight surcharg'!A:D,3,FALSE)</f>
        <v>#N/A</v>
      </c>
      <c r="AE502" s="51" t="e">
        <f>VLOOKUP(C:C,'Conditions and freight surcharg'!B:E,3,FALSE)</f>
        <v>#N/A</v>
      </c>
    </row>
    <row r="503" spans="1:31" s="709" customFormat="1" ht="30" customHeight="1">
      <c r="A503" s="37"/>
      <c r="B503" s="39"/>
      <c r="C503" s="40"/>
      <c r="D503" s="40"/>
      <c r="E503" s="763"/>
      <c r="F503" s="763"/>
      <c r="G503" s="763"/>
      <c r="H503" s="51"/>
      <c r="I503" s="492"/>
      <c r="J503" s="763"/>
      <c r="K503" s="763"/>
      <c r="L503" s="763"/>
      <c r="M503" s="51"/>
      <c r="N503" s="492"/>
      <c r="O503" s="763"/>
      <c r="P503" s="763"/>
      <c r="Q503" s="763"/>
      <c r="R503" s="51"/>
      <c r="S503" s="492"/>
      <c r="T503" s="763"/>
      <c r="U503" s="763"/>
      <c r="V503" s="763"/>
      <c r="W503" s="51"/>
      <c r="X503" s="492"/>
      <c r="Y503" s="763"/>
      <c r="Z503" s="763"/>
      <c r="AA503" s="763"/>
      <c r="AB503" s="51"/>
      <c r="AC503" s="53"/>
      <c r="AD503" s="51" t="e">
        <f>VLOOKUP(B:B,'Conditions and freight surcharg'!A:D,3,FALSE)</f>
        <v>#N/A</v>
      </c>
      <c r="AE503" s="51" t="e">
        <f>VLOOKUP(C:C,'Conditions and freight surcharg'!B:E,3,FALSE)</f>
        <v>#N/A</v>
      </c>
    </row>
    <row r="504" spans="1:31" s="709" customFormat="1" ht="30" customHeight="1">
      <c r="A504" s="36"/>
      <c r="B504" s="39"/>
      <c r="C504" s="40"/>
      <c r="D504" s="40"/>
      <c r="E504" s="763"/>
      <c r="F504" s="763"/>
      <c r="G504" s="763"/>
      <c r="H504" s="51"/>
      <c r="I504" s="492"/>
      <c r="J504" s="763"/>
      <c r="K504" s="763"/>
      <c r="L504" s="763"/>
      <c r="M504" s="51"/>
      <c r="N504" s="492"/>
      <c r="O504" s="763"/>
      <c r="P504" s="763"/>
      <c r="Q504" s="763"/>
      <c r="R504" s="51"/>
      <c r="S504" s="492"/>
      <c r="T504" s="763"/>
      <c r="U504" s="763"/>
      <c r="V504" s="763"/>
      <c r="W504" s="51"/>
      <c r="X504" s="492"/>
      <c r="Y504" s="763"/>
      <c r="Z504" s="763"/>
      <c r="AA504" s="763"/>
      <c r="AB504" s="51"/>
      <c r="AC504" s="53"/>
      <c r="AD504" s="51" t="e">
        <f>VLOOKUP(B:B,'Conditions and freight surcharg'!A:D,3,FALSE)</f>
        <v>#N/A</v>
      </c>
      <c r="AE504" s="51" t="e">
        <f>VLOOKUP(C:C,'Conditions and freight surcharg'!B:E,3,FALSE)</f>
        <v>#N/A</v>
      </c>
    </row>
    <row r="505" spans="1:31" s="709" customFormat="1" ht="30" customHeight="1">
      <c r="A505" s="36"/>
      <c r="B505" s="44"/>
      <c r="C505" s="45"/>
      <c r="D505" s="40"/>
      <c r="E505" s="763"/>
      <c r="F505" s="763"/>
      <c r="G505" s="763"/>
      <c r="H505" s="51"/>
      <c r="I505" s="492"/>
      <c r="J505" s="763"/>
      <c r="K505" s="763"/>
      <c r="L505" s="763"/>
      <c r="M505" s="51"/>
      <c r="N505" s="492"/>
      <c r="O505" s="763"/>
      <c r="P505" s="763"/>
      <c r="Q505" s="763"/>
      <c r="R505" s="54"/>
      <c r="S505" s="492"/>
      <c r="T505" s="763"/>
      <c r="U505" s="763"/>
      <c r="V505" s="763"/>
      <c r="W505" s="51"/>
      <c r="X505" s="492"/>
      <c r="Y505" s="763"/>
      <c r="Z505" s="763"/>
      <c r="AA505" s="763"/>
      <c r="AB505" s="51"/>
      <c r="AC505" s="53"/>
      <c r="AD505" s="51" t="e">
        <f>VLOOKUP(B:B,'Conditions and freight surcharg'!A:D,3,FALSE)</f>
        <v>#N/A</v>
      </c>
      <c r="AE505" s="51" t="e">
        <f>VLOOKUP(C:C,'Conditions and freight surcharg'!B:E,3,FALSE)</f>
        <v>#N/A</v>
      </c>
    </row>
    <row r="506" spans="1:31" s="709" customFormat="1" ht="30" customHeight="1">
      <c r="A506" s="36"/>
      <c r="B506" s="39"/>
      <c r="C506" s="40"/>
      <c r="D506" s="40"/>
      <c r="E506" s="763"/>
      <c r="F506" s="763"/>
      <c r="G506" s="763"/>
      <c r="H506" s="51"/>
      <c r="I506" s="492"/>
      <c r="J506" s="763"/>
      <c r="K506" s="763"/>
      <c r="L506" s="763"/>
      <c r="M506" s="51"/>
      <c r="N506" s="492"/>
      <c r="O506" s="763"/>
      <c r="P506" s="763"/>
      <c r="Q506" s="763"/>
      <c r="R506" s="51"/>
      <c r="S506" s="492"/>
      <c r="T506" s="763"/>
      <c r="U506" s="763"/>
      <c r="V506" s="763"/>
      <c r="W506" s="51"/>
      <c r="X506" s="492"/>
      <c r="Y506" s="763"/>
      <c r="Z506" s="763"/>
      <c r="AA506" s="763"/>
      <c r="AB506" s="51"/>
      <c r="AC506" s="53"/>
      <c r="AD506" s="51" t="e">
        <f>VLOOKUP(B:B,'Conditions and freight surcharg'!A:D,3,FALSE)</f>
        <v>#N/A</v>
      </c>
      <c r="AE506" s="51" t="e">
        <f>VLOOKUP(C:C,'Conditions and freight surcharg'!B:E,3,FALSE)</f>
        <v>#N/A</v>
      </c>
    </row>
    <row r="507" spans="1:31" s="709" customFormat="1" ht="30" customHeight="1">
      <c r="A507" s="36"/>
      <c r="B507" s="39"/>
      <c r="C507" s="40"/>
      <c r="D507" s="40"/>
      <c r="E507" s="763"/>
      <c r="F507" s="763"/>
      <c r="G507" s="763"/>
      <c r="H507" s="51"/>
      <c r="I507" s="492"/>
      <c r="J507" s="763"/>
      <c r="K507" s="763"/>
      <c r="L507" s="763"/>
      <c r="M507" s="51"/>
      <c r="N507" s="492"/>
      <c r="O507" s="763"/>
      <c r="P507" s="763"/>
      <c r="Q507" s="763"/>
      <c r="R507" s="51"/>
      <c r="S507" s="492"/>
      <c r="T507" s="763"/>
      <c r="U507" s="763"/>
      <c r="V507" s="763"/>
      <c r="W507" s="51"/>
      <c r="X507" s="492"/>
      <c r="Y507" s="763"/>
      <c r="Z507" s="763"/>
      <c r="AA507" s="763"/>
      <c r="AB507" s="51"/>
      <c r="AC507" s="53"/>
      <c r="AD507" s="51" t="e">
        <f>VLOOKUP(B:B,'Conditions and freight surcharg'!A:D,3,FALSE)</f>
        <v>#N/A</v>
      </c>
      <c r="AE507" s="51" t="e">
        <f>VLOOKUP(C:C,'Conditions and freight surcharg'!B:E,3,FALSE)</f>
        <v>#N/A</v>
      </c>
    </row>
    <row r="508" spans="1:31" s="709" customFormat="1" ht="30" customHeight="1">
      <c r="A508" s="36"/>
      <c r="B508" s="44"/>
      <c r="C508" s="45"/>
      <c r="D508" s="40"/>
      <c r="E508" s="763"/>
      <c r="F508" s="763"/>
      <c r="G508" s="763"/>
      <c r="H508" s="51"/>
      <c r="I508" s="492"/>
      <c r="J508" s="763"/>
      <c r="K508" s="763"/>
      <c r="L508" s="763"/>
      <c r="M508" s="51"/>
      <c r="N508" s="492"/>
      <c r="O508" s="763"/>
      <c r="P508" s="763"/>
      <c r="Q508" s="763"/>
      <c r="R508" s="51"/>
      <c r="S508" s="492"/>
      <c r="T508" s="763"/>
      <c r="U508" s="763"/>
      <c r="V508" s="763"/>
      <c r="W508" s="51"/>
      <c r="X508" s="492"/>
      <c r="Y508" s="763"/>
      <c r="Z508" s="763"/>
      <c r="AA508" s="763"/>
      <c r="AB508" s="51"/>
      <c r="AC508" s="53"/>
      <c r="AD508" s="51" t="e">
        <f>VLOOKUP(B:B,'Conditions and freight surcharg'!A:D,3,FALSE)</f>
        <v>#N/A</v>
      </c>
      <c r="AE508" s="51" t="e">
        <f>VLOOKUP(C:C,'Conditions and freight surcharg'!B:E,3,FALSE)</f>
        <v>#N/A</v>
      </c>
    </row>
    <row r="509" spans="1:31" s="709" customFormat="1" ht="30" customHeight="1">
      <c r="A509" s="36"/>
      <c r="B509" s="39"/>
      <c r="C509" s="40"/>
      <c r="D509" s="40"/>
      <c r="E509" s="763"/>
      <c r="F509" s="763"/>
      <c r="G509" s="763"/>
      <c r="H509" s="51"/>
      <c r="I509" s="492"/>
      <c r="J509" s="763"/>
      <c r="K509" s="763"/>
      <c r="L509" s="763"/>
      <c r="M509" s="51"/>
      <c r="N509" s="492"/>
      <c r="O509" s="763"/>
      <c r="P509" s="763"/>
      <c r="Q509" s="763"/>
      <c r="R509" s="54"/>
      <c r="S509" s="492"/>
      <c r="T509" s="763"/>
      <c r="U509" s="763"/>
      <c r="V509" s="763"/>
      <c r="W509" s="51"/>
      <c r="X509" s="492"/>
      <c r="Y509" s="763"/>
      <c r="Z509" s="763"/>
      <c r="AA509" s="763"/>
      <c r="AB509" s="51"/>
      <c r="AC509" s="53"/>
      <c r="AD509" s="51" t="e">
        <f>VLOOKUP(B:B,'Conditions and freight surcharg'!A:D,3,FALSE)</f>
        <v>#N/A</v>
      </c>
      <c r="AE509" s="51" t="e">
        <f>VLOOKUP(C:C,'Conditions and freight surcharg'!B:E,3,FALSE)</f>
        <v>#N/A</v>
      </c>
    </row>
    <row r="510" spans="1:31" s="709" customFormat="1" ht="30" customHeight="1">
      <c r="A510" s="36"/>
      <c r="B510" s="39"/>
      <c r="C510" s="40"/>
      <c r="D510" s="40"/>
      <c r="E510" s="763"/>
      <c r="F510" s="763"/>
      <c r="G510" s="763"/>
      <c r="H510" s="51"/>
      <c r="I510" s="492"/>
      <c r="J510" s="763"/>
      <c r="K510" s="763"/>
      <c r="L510" s="763"/>
      <c r="M510" s="51"/>
      <c r="N510" s="492"/>
      <c r="O510" s="763"/>
      <c r="P510" s="763"/>
      <c r="Q510" s="763"/>
      <c r="R510" s="51"/>
      <c r="S510" s="492"/>
      <c r="T510" s="763"/>
      <c r="U510" s="763"/>
      <c r="V510" s="763"/>
      <c r="W510" s="51"/>
      <c r="X510" s="492"/>
      <c r="Y510" s="763"/>
      <c r="Z510" s="763"/>
      <c r="AA510" s="763"/>
      <c r="AB510" s="51"/>
      <c r="AC510" s="53"/>
      <c r="AD510" s="51" t="e">
        <f>VLOOKUP(B:B,'Conditions and freight surcharg'!A:D,3,FALSE)</f>
        <v>#N/A</v>
      </c>
      <c r="AE510" s="51" t="e">
        <f>VLOOKUP(C:C,'Conditions and freight surcharg'!B:E,3,FALSE)</f>
        <v>#N/A</v>
      </c>
    </row>
    <row r="511" spans="1:31" s="709" customFormat="1" ht="30" customHeight="1">
      <c r="A511" s="36"/>
      <c r="B511" s="39"/>
      <c r="C511" s="40"/>
      <c r="D511" s="40"/>
      <c r="E511" s="763"/>
      <c r="F511" s="763"/>
      <c r="G511" s="763"/>
      <c r="H511" s="51"/>
      <c r="I511" s="492"/>
      <c r="J511" s="763"/>
      <c r="K511" s="763"/>
      <c r="L511" s="763"/>
      <c r="M511" s="51"/>
      <c r="N511" s="492"/>
      <c r="O511" s="763"/>
      <c r="P511" s="763"/>
      <c r="Q511" s="763"/>
      <c r="R511" s="51"/>
      <c r="S511" s="492"/>
      <c r="T511" s="763"/>
      <c r="U511" s="763"/>
      <c r="V511" s="763"/>
      <c r="W511" s="51"/>
      <c r="X511" s="492"/>
      <c r="Y511" s="763"/>
      <c r="Z511" s="763"/>
      <c r="AA511" s="763"/>
      <c r="AB511" s="51"/>
      <c r="AC511" s="53"/>
      <c r="AD511" s="51" t="e">
        <f>VLOOKUP(B:B,'Conditions and freight surcharg'!A:D,3,FALSE)</f>
        <v>#N/A</v>
      </c>
      <c r="AE511" s="51" t="e">
        <f>VLOOKUP(C:C,'Conditions and freight surcharg'!B:E,3,FALSE)</f>
        <v>#N/A</v>
      </c>
    </row>
    <row r="512" spans="1:31" s="709" customFormat="1" ht="30" customHeight="1">
      <c r="A512" s="36"/>
      <c r="B512" s="39"/>
      <c r="C512" s="40"/>
      <c r="D512" s="40"/>
      <c r="E512" s="763"/>
      <c r="F512" s="763"/>
      <c r="G512" s="763"/>
      <c r="H512" s="51"/>
      <c r="I512" s="492"/>
      <c r="J512" s="763"/>
      <c r="K512" s="763"/>
      <c r="L512" s="763"/>
      <c r="M512" s="51"/>
      <c r="N512" s="492"/>
      <c r="O512" s="763"/>
      <c r="P512" s="763"/>
      <c r="Q512" s="763"/>
      <c r="R512" s="54"/>
      <c r="S512" s="492"/>
      <c r="T512" s="763"/>
      <c r="U512" s="763"/>
      <c r="V512" s="763"/>
      <c r="W512" s="51"/>
      <c r="X512" s="492"/>
      <c r="Y512" s="763"/>
      <c r="Z512" s="763"/>
      <c r="AA512" s="763"/>
      <c r="AB512" s="51"/>
      <c r="AC512" s="53"/>
      <c r="AD512" s="51" t="e">
        <f>VLOOKUP(B:B,'Conditions and freight surcharg'!A:D,3,FALSE)</f>
        <v>#N/A</v>
      </c>
      <c r="AE512" s="51" t="e">
        <f>VLOOKUP(C:C,'Conditions and freight surcharg'!B:E,3,FALSE)</f>
        <v>#N/A</v>
      </c>
    </row>
    <row r="513" spans="1:31" s="709" customFormat="1" ht="30" customHeight="1">
      <c r="A513" s="37"/>
      <c r="B513" s="39"/>
      <c r="C513" s="40"/>
      <c r="D513" s="40"/>
      <c r="E513" s="763"/>
      <c r="F513" s="763"/>
      <c r="G513" s="763"/>
      <c r="H513" s="51"/>
      <c r="I513" s="492"/>
      <c r="J513" s="763"/>
      <c r="K513" s="763"/>
      <c r="L513" s="763"/>
      <c r="M513" s="51"/>
      <c r="N513" s="492"/>
      <c r="O513" s="763"/>
      <c r="P513" s="763"/>
      <c r="Q513" s="763"/>
      <c r="R513" s="51"/>
      <c r="S513" s="492"/>
      <c r="T513" s="763"/>
      <c r="U513" s="763"/>
      <c r="V513" s="763"/>
      <c r="W513" s="51"/>
      <c r="X513" s="492"/>
      <c r="Y513" s="763"/>
      <c r="Z513" s="763"/>
      <c r="AA513" s="763"/>
      <c r="AB513" s="51"/>
      <c r="AC513" s="53"/>
      <c r="AD513" s="51" t="e">
        <f>VLOOKUP(B:B,'Conditions and freight surcharg'!A:D,3,FALSE)</f>
        <v>#N/A</v>
      </c>
      <c r="AE513" s="51" t="e">
        <f>VLOOKUP(C:C,'Conditions and freight surcharg'!B:E,3,FALSE)</f>
        <v>#N/A</v>
      </c>
    </row>
    <row r="514" spans="1:31" s="709" customFormat="1" ht="30" customHeight="1">
      <c r="A514" s="36"/>
      <c r="B514" s="39"/>
      <c r="C514" s="40"/>
      <c r="D514" s="40"/>
      <c r="E514" s="763"/>
      <c r="F514" s="763"/>
      <c r="G514" s="763"/>
      <c r="H514" s="51"/>
      <c r="I514" s="492"/>
      <c r="J514" s="763"/>
      <c r="K514" s="763"/>
      <c r="L514" s="763"/>
      <c r="M514" s="51"/>
      <c r="N514" s="492"/>
      <c r="O514" s="763"/>
      <c r="P514" s="763"/>
      <c r="Q514" s="763"/>
      <c r="R514" s="51"/>
      <c r="S514" s="492"/>
      <c r="T514" s="763"/>
      <c r="U514" s="763"/>
      <c r="V514" s="763"/>
      <c r="W514" s="51"/>
      <c r="X514" s="492"/>
      <c r="Y514" s="763"/>
      <c r="Z514" s="763"/>
      <c r="AA514" s="763"/>
      <c r="AB514" s="51"/>
      <c r="AC514" s="53"/>
      <c r="AD514" s="51" t="e">
        <f>VLOOKUP(B:B,'Conditions and freight surcharg'!A:D,3,FALSE)</f>
        <v>#N/A</v>
      </c>
      <c r="AE514" s="51" t="e">
        <f>VLOOKUP(C:C,'Conditions and freight surcharg'!B:E,3,FALSE)</f>
        <v>#N/A</v>
      </c>
    </row>
    <row r="515" spans="1:31" s="709" customFormat="1" ht="30" customHeight="1">
      <c r="A515" s="36"/>
      <c r="B515" s="39"/>
      <c r="C515" s="40"/>
      <c r="D515" s="40"/>
      <c r="E515" s="763"/>
      <c r="F515" s="763"/>
      <c r="G515" s="763"/>
      <c r="H515" s="51"/>
      <c r="I515" s="492"/>
      <c r="J515" s="763"/>
      <c r="K515" s="763"/>
      <c r="L515" s="763"/>
      <c r="M515" s="51"/>
      <c r="N515" s="492"/>
      <c r="O515" s="763"/>
      <c r="P515" s="763"/>
      <c r="Q515" s="763"/>
      <c r="R515" s="54"/>
      <c r="S515" s="492"/>
      <c r="T515" s="763"/>
      <c r="U515" s="763"/>
      <c r="V515" s="763"/>
      <c r="W515" s="51"/>
      <c r="X515" s="492"/>
      <c r="Y515" s="763"/>
      <c r="Z515" s="763"/>
      <c r="AA515" s="763"/>
      <c r="AB515" s="51"/>
      <c r="AC515" s="53"/>
      <c r="AD515" s="51" t="e">
        <f>VLOOKUP(B:B,'Conditions and freight surcharg'!A:D,3,FALSE)</f>
        <v>#N/A</v>
      </c>
      <c r="AE515" s="51" t="e">
        <f>VLOOKUP(C:C,'Conditions and freight surcharg'!B:E,3,FALSE)</f>
        <v>#N/A</v>
      </c>
    </row>
    <row r="516" spans="1:31" s="709" customFormat="1" ht="30" customHeight="1">
      <c r="A516" s="36"/>
      <c r="B516" s="36"/>
      <c r="C516" s="41"/>
      <c r="D516" s="40"/>
      <c r="E516" s="763"/>
      <c r="F516" s="763"/>
      <c r="G516" s="763"/>
      <c r="H516" s="51"/>
      <c r="I516" s="492"/>
      <c r="J516" s="763"/>
      <c r="K516" s="763"/>
      <c r="L516" s="763"/>
      <c r="M516" s="51"/>
      <c r="N516" s="492"/>
      <c r="O516" s="763"/>
      <c r="P516" s="763"/>
      <c r="Q516" s="763"/>
      <c r="R516" s="51"/>
      <c r="S516" s="492"/>
      <c r="T516" s="763"/>
      <c r="U516" s="763"/>
      <c r="V516" s="763"/>
      <c r="W516" s="51"/>
      <c r="X516" s="492"/>
      <c r="Y516" s="763"/>
      <c r="Z516" s="763"/>
      <c r="AA516" s="763"/>
      <c r="AB516" s="51"/>
      <c r="AC516" s="53"/>
      <c r="AD516" s="51" t="e">
        <f>VLOOKUP(B:B,'Conditions and freight surcharg'!A:D,3,FALSE)</f>
        <v>#N/A</v>
      </c>
      <c r="AE516" s="51" t="e">
        <f>VLOOKUP(C:C,'Conditions and freight surcharg'!B:E,3,FALSE)</f>
        <v>#N/A</v>
      </c>
    </row>
    <row r="517" spans="1:31" s="709" customFormat="1" ht="30" customHeight="1">
      <c r="A517" s="36"/>
      <c r="B517" s="39"/>
      <c r="C517" s="40"/>
      <c r="D517" s="40"/>
      <c r="E517" s="763"/>
      <c r="F517" s="763"/>
      <c r="G517" s="763"/>
      <c r="H517" s="51"/>
      <c r="I517" s="492"/>
      <c r="J517" s="763"/>
      <c r="K517" s="763"/>
      <c r="L517" s="763"/>
      <c r="M517" s="51"/>
      <c r="N517" s="492"/>
      <c r="O517" s="763"/>
      <c r="P517" s="763"/>
      <c r="Q517" s="763"/>
      <c r="R517" s="51"/>
      <c r="S517" s="492"/>
      <c r="T517" s="763"/>
      <c r="U517" s="763"/>
      <c r="V517" s="763"/>
      <c r="W517" s="51"/>
      <c r="X517" s="492"/>
      <c r="Y517" s="763"/>
      <c r="Z517" s="763"/>
      <c r="AA517" s="763"/>
      <c r="AB517" s="51"/>
      <c r="AC517" s="53"/>
      <c r="AD517" s="51" t="e">
        <f>VLOOKUP(B:B,'Conditions and freight surcharg'!A:D,3,FALSE)</f>
        <v>#N/A</v>
      </c>
      <c r="AE517" s="51" t="e">
        <f>VLOOKUP(C:C,'Conditions and freight surcharg'!B:E,3,FALSE)</f>
        <v>#N/A</v>
      </c>
    </row>
    <row r="518" spans="1:31" s="709" customFormat="1" ht="30" customHeight="1">
      <c r="A518" s="36"/>
      <c r="B518" s="39"/>
      <c r="C518" s="40"/>
      <c r="D518" s="40"/>
      <c r="E518" s="763"/>
      <c r="F518" s="763"/>
      <c r="G518" s="763"/>
      <c r="H518" s="51"/>
      <c r="I518" s="492"/>
      <c r="J518" s="763"/>
      <c r="K518" s="763"/>
      <c r="L518" s="763"/>
      <c r="M518" s="51"/>
      <c r="N518" s="492"/>
      <c r="O518" s="763"/>
      <c r="P518" s="763"/>
      <c r="Q518" s="763"/>
      <c r="R518" s="51"/>
      <c r="S518" s="492"/>
      <c r="T518" s="763"/>
      <c r="U518" s="763"/>
      <c r="V518" s="763"/>
      <c r="W518" s="51"/>
      <c r="X518" s="492"/>
      <c r="Y518" s="763"/>
      <c r="Z518" s="763"/>
      <c r="AA518" s="763"/>
      <c r="AB518" s="51"/>
      <c r="AC518" s="53"/>
      <c r="AD518" s="51" t="e">
        <f>VLOOKUP(B:B,'Conditions and freight surcharg'!A:D,3,FALSE)</f>
        <v>#N/A</v>
      </c>
      <c r="AE518" s="51" t="e">
        <f>VLOOKUP(C:C,'Conditions and freight surcharg'!B:E,3,FALSE)</f>
        <v>#N/A</v>
      </c>
    </row>
    <row r="519" spans="1:31" s="709" customFormat="1" ht="30" customHeight="1">
      <c r="A519" s="36"/>
      <c r="B519" s="39"/>
      <c r="C519" s="40"/>
      <c r="D519" s="40"/>
      <c r="E519" s="763"/>
      <c r="F519" s="763"/>
      <c r="G519" s="763"/>
      <c r="H519" s="51"/>
      <c r="I519" s="492"/>
      <c r="J519" s="763"/>
      <c r="K519" s="763"/>
      <c r="L519" s="763"/>
      <c r="M519" s="51"/>
      <c r="N519" s="492"/>
      <c r="O519" s="763"/>
      <c r="P519" s="763"/>
      <c r="Q519" s="763"/>
      <c r="R519" s="54"/>
      <c r="S519" s="492"/>
      <c r="T519" s="763"/>
      <c r="U519" s="763"/>
      <c r="V519" s="763"/>
      <c r="W519" s="51"/>
      <c r="X519" s="492"/>
      <c r="Y519" s="763"/>
      <c r="Z519" s="763"/>
      <c r="AA519" s="763"/>
      <c r="AB519" s="51"/>
      <c r="AC519" s="53"/>
      <c r="AD519" s="51" t="e">
        <f>VLOOKUP(B:B,'Conditions and freight surcharg'!A:D,3,FALSE)</f>
        <v>#N/A</v>
      </c>
      <c r="AE519" s="51" t="e">
        <f>VLOOKUP(C:C,'Conditions and freight surcharg'!B:E,3,FALSE)</f>
        <v>#N/A</v>
      </c>
    </row>
    <row r="520" spans="1:31" s="709" customFormat="1" ht="30" customHeight="1">
      <c r="A520" s="36"/>
      <c r="B520" s="39"/>
      <c r="C520" s="40"/>
      <c r="D520" s="40"/>
      <c r="E520" s="763"/>
      <c r="F520" s="763"/>
      <c r="G520" s="763"/>
      <c r="H520" s="51"/>
      <c r="I520" s="492"/>
      <c r="J520" s="763"/>
      <c r="K520" s="763"/>
      <c r="L520" s="763"/>
      <c r="M520" s="51"/>
      <c r="N520" s="492"/>
      <c r="O520" s="763"/>
      <c r="P520" s="763"/>
      <c r="Q520" s="763"/>
      <c r="R520" s="54"/>
      <c r="S520" s="492"/>
      <c r="T520" s="763"/>
      <c r="U520" s="763"/>
      <c r="V520" s="763"/>
      <c r="W520" s="51"/>
      <c r="X520" s="492"/>
      <c r="Y520" s="763"/>
      <c r="Z520" s="763"/>
      <c r="AA520" s="763"/>
      <c r="AB520" s="51"/>
      <c r="AC520" s="53"/>
      <c r="AD520" s="51" t="e">
        <f>VLOOKUP(B:B,'Conditions and freight surcharg'!A:D,3,FALSE)</f>
        <v>#N/A</v>
      </c>
      <c r="AE520" s="51" t="e">
        <f>VLOOKUP(C:C,'Conditions and freight surcharg'!B:E,3,FALSE)</f>
        <v>#N/A</v>
      </c>
    </row>
    <row r="521" spans="1:31" s="709" customFormat="1" ht="30" customHeight="1">
      <c r="A521" s="36"/>
      <c r="B521" s="39"/>
      <c r="C521" s="40"/>
      <c r="D521" s="40"/>
      <c r="E521" s="763"/>
      <c r="F521" s="763"/>
      <c r="G521" s="763"/>
      <c r="H521" s="51"/>
      <c r="I521" s="492"/>
      <c r="J521" s="763"/>
      <c r="K521" s="763"/>
      <c r="L521" s="763"/>
      <c r="M521" s="51"/>
      <c r="N521" s="492"/>
      <c r="O521" s="763"/>
      <c r="P521" s="763"/>
      <c r="Q521" s="763"/>
      <c r="R521" s="54"/>
      <c r="S521" s="492"/>
      <c r="T521" s="763"/>
      <c r="U521" s="763"/>
      <c r="V521" s="763"/>
      <c r="W521" s="51"/>
      <c r="X521" s="492"/>
      <c r="Y521" s="763"/>
      <c r="Z521" s="763"/>
      <c r="AA521" s="763"/>
      <c r="AB521" s="51"/>
      <c r="AC521" s="53"/>
      <c r="AD521" s="51" t="e">
        <f>VLOOKUP(B:B,'Conditions and freight surcharg'!A:D,3,FALSE)</f>
        <v>#N/A</v>
      </c>
      <c r="AE521" s="51" t="e">
        <f>VLOOKUP(C:C,'Conditions and freight surcharg'!B:E,3,FALSE)</f>
        <v>#N/A</v>
      </c>
    </row>
    <row r="522" spans="1:31" s="709" customFormat="1" ht="30" customHeight="1">
      <c r="A522" s="36"/>
      <c r="B522" s="39"/>
      <c r="C522" s="40"/>
      <c r="D522" s="40"/>
      <c r="E522" s="763"/>
      <c r="F522" s="763"/>
      <c r="G522" s="763"/>
      <c r="H522" s="51"/>
      <c r="I522" s="492"/>
      <c r="J522" s="763"/>
      <c r="K522" s="763"/>
      <c r="L522" s="763"/>
      <c r="M522" s="51"/>
      <c r="N522" s="492"/>
      <c r="O522" s="763"/>
      <c r="P522" s="763"/>
      <c r="Q522" s="763"/>
      <c r="R522" s="54"/>
      <c r="S522" s="492"/>
      <c r="T522" s="763"/>
      <c r="U522" s="763"/>
      <c r="V522" s="763"/>
      <c r="W522" s="51"/>
      <c r="X522" s="492"/>
      <c r="Y522" s="763"/>
      <c r="Z522" s="763"/>
      <c r="AA522" s="763"/>
      <c r="AB522" s="51"/>
      <c r="AC522" s="53"/>
      <c r="AD522" s="51" t="e">
        <f>VLOOKUP(B:B,'Conditions and freight surcharg'!A:D,3,FALSE)</f>
        <v>#N/A</v>
      </c>
      <c r="AE522" s="51" t="e">
        <f>VLOOKUP(C:C,'Conditions and freight surcharg'!B:E,3,FALSE)</f>
        <v>#N/A</v>
      </c>
    </row>
    <row r="523" spans="1:31" s="709" customFormat="1" ht="30" customHeight="1">
      <c r="A523" s="36"/>
      <c r="B523" s="39"/>
      <c r="C523" s="40"/>
      <c r="D523" s="40"/>
      <c r="E523" s="763"/>
      <c r="F523" s="763"/>
      <c r="G523" s="763"/>
      <c r="H523" s="51"/>
      <c r="I523" s="492"/>
      <c r="J523" s="763"/>
      <c r="K523" s="763"/>
      <c r="L523" s="763"/>
      <c r="M523" s="51"/>
      <c r="N523" s="492"/>
      <c r="O523" s="763"/>
      <c r="P523" s="763"/>
      <c r="Q523" s="763"/>
      <c r="R523" s="54"/>
      <c r="S523" s="492"/>
      <c r="T523" s="763"/>
      <c r="U523" s="763"/>
      <c r="V523" s="763"/>
      <c r="W523" s="51"/>
      <c r="X523" s="492"/>
      <c r="Y523" s="763"/>
      <c r="Z523" s="763"/>
      <c r="AA523" s="763"/>
      <c r="AB523" s="51"/>
      <c r="AC523" s="53"/>
      <c r="AD523" s="51" t="e">
        <f>VLOOKUP(B:B,'Conditions and freight surcharg'!A:D,3,FALSE)</f>
        <v>#N/A</v>
      </c>
      <c r="AE523" s="51" t="e">
        <f>VLOOKUP(C:C,'Conditions and freight surcharg'!B:E,3,FALSE)</f>
        <v>#N/A</v>
      </c>
    </row>
    <row r="524" spans="1:31" s="709" customFormat="1" ht="30" customHeight="1">
      <c r="A524" s="36"/>
      <c r="B524" s="39"/>
      <c r="C524" s="40"/>
      <c r="D524" s="40"/>
      <c r="E524" s="763"/>
      <c r="F524" s="763"/>
      <c r="G524" s="763"/>
      <c r="H524" s="51"/>
      <c r="I524" s="492"/>
      <c r="J524" s="763"/>
      <c r="K524" s="763"/>
      <c r="L524" s="763"/>
      <c r="M524" s="51"/>
      <c r="N524" s="492"/>
      <c r="O524" s="763"/>
      <c r="P524" s="763"/>
      <c r="Q524" s="763"/>
      <c r="R524" s="54"/>
      <c r="S524" s="492"/>
      <c r="T524" s="763"/>
      <c r="U524" s="763"/>
      <c r="V524" s="763"/>
      <c r="W524" s="51"/>
      <c r="X524" s="492"/>
      <c r="Y524" s="763"/>
      <c r="Z524" s="763"/>
      <c r="AA524" s="763"/>
      <c r="AB524" s="51"/>
      <c r="AC524" s="53"/>
      <c r="AD524" s="51" t="e">
        <f>VLOOKUP(B:B,'Conditions and freight surcharg'!A:D,3,FALSE)</f>
        <v>#N/A</v>
      </c>
      <c r="AE524" s="51" t="e">
        <f>VLOOKUP(C:C,'Conditions and freight surcharg'!B:E,3,FALSE)</f>
        <v>#N/A</v>
      </c>
    </row>
    <row r="525" spans="1:31" ht="30" customHeight="1">
      <c r="D525" s="48"/>
      <c r="E525" s="763"/>
      <c r="F525" s="763"/>
      <c r="G525" s="763"/>
      <c r="H525" s="51"/>
      <c r="I525" s="492"/>
      <c r="J525" s="763"/>
      <c r="K525" s="763"/>
      <c r="L525" s="763"/>
      <c r="M525" s="51"/>
      <c r="N525" s="492"/>
      <c r="O525" s="763"/>
      <c r="P525" s="763"/>
      <c r="Q525" s="763"/>
      <c r="R525" s="51"/>
      <c r="S525" s="492"/>
      <c r="T525" s="763"/>
      <c r="U525" s="763"/>
      <c r="V525" s="763"/>
      <c r="W525" s="51"/>
      <c r="X525" s="492"/>
      <c r="Y525" s="763"/>
      <c r="Z525" s="763"/>
      <c r="AA525" s="763"/>
      <c r="AB525" s="51"/>
      <c r="AC525" s="53"/>
      <c r="AD525" s="51"/>
      <c r="AE525" s="49"/>
    </row>
    <row r="526" spans="1:31" ht="30" customHeight="1">
      <c r="E526" s="764"/>
      <c r="F526" s="764"/>
      <c r="G526" s="764"/>
      <c r="H526" s="746"/>
      <c r="I526" s="747"/>
      <c r="J526" s="764"/>
      <c r="K526" s="764"/>
      <c r="L526" s="764"/>
      <c r="M526" s="746"/>
      <c r="N526" s="747"/>
      <c r="O526" s="764"/>
      <c r="P526" s="764"/>
      <c r="Q526" s="764"/>
      <c r="R526" s="746"/>
      <c r="S526" s="747"/>
      <c r="T526" s="766"/>
      <c r="U526" s="766"/>
      <c r="V526" s="766"/>
      <c r="W526" s="746"/>
      <c r="X526" s="747"/>
      <c r="Y526" s="764"/>
      <c r="Z526" s="764"/>
      <c r="AA526" s="764"/>
      <c r="AB526" s="746"/>
      <c r="AC526" s="748"/>
      <c r="AD526" s="749"/>
    </row>
  </sheetData>
  <sheetProtection formatCells="0" formatColumns="0" formatRows="0" insertColumns="0" insertRows="0" insertHyperlinks="0" deleteColumns="0" deleteRows="0" sort="0" autoFilter="0" pivotTables="0"/>
  <autoFilter ref="A4:AE410" xr:uid="{30DFEA61-F1A4-47F4-857A-5443B9CAB9FD}">
    <sortState xmlns:xlrd2="http://schemas.microsoft.com/office/spreadsheetml/2017/richdata2" ref="A5:AE410">
      <sortCondition ref="C4:C410"/>
    </sortState>
  </autoFilter>
  <mergeCells count="5">
    <mergeCell ref="Y3:AC3"/>
    <mergeCell ref="E3:I3"/>
    <mergeCell ref="J3:N3"/>
    <mergeCell ref="O3:S3"/>
    <mergeCell ref="T3:X3"/>
  </mergeCells>
  <pageMargins left="0.7" right="0.7" top="0.75" bottom="0.75" header="0.3" footer="0.3"/>
  <pageSetup paperSize="9" scale="3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C690-7AC1-4F40-8BBA-4585AB06C09B}">
  <sheetPr codeName="Sheet1"/>
  <dimension ref="A2:BJ415"/>
  <sheetViews>
    <sheetView topLeftCell="A4" zoomScale="80" zoomScaleNormal="80" workbookViewId="0">
      <pane xSplit="7" topLeftCell="H1" activePane="topRight" state="frozen"/>
      <selection pane="topRight" activeCell="N30" sqref="N30"/>
    </sheetView>
  </sheetViews>
  <sheetFormatPr defaultRowHeight="15.6"/>
  <cols>
    <col min="1" max="1" width="16.6640625" style="708" customWidth="1"/>
    <col min="2" max="2" width="14.77734375" style="708" customWidth="1"/>
    <col min="3" max="3" width="11.109375" style="708" customWidth="1"/>
    <col min="4" max="4" width="15" style="711" customWidth="1"/>
    <col min="5" max="5" width="6.88671875" style="711" customWidth="1"/>
    <col min="6" max="6" width="17.21875" style="711" customWidth="1"/>
    <col min="7" max="7" width="14" style="711" customWidth="1"/>
    <col min="8" max="8" width="13" style="711" customWidth="1"/>
    <col min="9" max="9" width="12.109375" style="711" customWidth="1"/>
    <col min="10" max="10" width="11.6640625" style="711" customWidth="1"/>
    <col min="11" max="11" width="11.88671875" style="711" customWidth="1"/>
    <col min="12" max="12" width="16.5546875" style="711" customWidth="1"/>
    <col min="13" max="16" width="12.77734375" style="708" customWidth="1"/>
    <col min="17" max="17" width="12.77734375" style="712" customWidth="1"/>
    <col min="18" max="21" width="12.77734375" style="708" customWidth="1"/>
    <col min="22" max="22" width="12.77734375" style="712" customWidth="1"/>
    <col min="23" max="26" width="12.77734375" style="708" customWidth="1"/>
    <col min="27" max="27" width="12.77734375" style="712" customWidth="1"/>
    <col min="28" max="31" width="12.77734375" style="708" customWidth="1"/>
    <col min="32" max="32" width="12.77734375" style="712" customWidth="1"/>
    <col min="33" max="36" width="12.77734375" style="708" customWidth="1"/>
    <col min="37" max="37" width="12.77734375" style="713" customWidth="1"/>
    <col min="38" max="16384" width="8.88671875" style="708"/>
  </cols>
  <sheetData>
    <row r="2" spans="1:62">
      <c r="O2" s="699"/>
      <c r="P2" s="699"/>
      <c r="Q2" s="700"/>
      <c r="R2" s="699"/>
      <c r="S2" s="699"/>
      <c r="T2" s="699"/>
      <c r="U2" s="699"/>
      <c r="V2" s="700"/>
      <c r="W2" s="699"/>
      <c r="X2" s="699"/>
      <c r="Y2" s="699"/>
      <c r="Z2" s="699"/>
      <c r="AA2" s="700"/>
      <c r="AB2" s="699"/>
      <c r="AC2" s="699"/>
      <c r="AD2" s="699"/>
      <c r="AE2" s="699"/>
      <c r="AF2" s="700"/>
      <c r="AG2" s="699"/>
      <c r="AH2" s="699"/>
      <c r="AI2" s="699"/>
      <c r="AJ2" s="699"/>
      <c r="AK2" s="701"/>
    </row>
    <row r="3" spans="1:62" s="191" customFormat="1">
      <c r="D3" s="714"/>
      <c r="E3" s="714"/>
      <c r="F3" s="714"/>
      <c r="G3" s="714"/>
      <c r="H3" s="714"/>
      <c r="I3" s="714"/>
      <c r="J3" s="714"/>
      <c r="K3" s="714"/>
      <c r="L3" s="714"/>
      <c r="M3" s="867" t="s">
        <v>1097</v>
      </c>
      <c r="N3" s="868"/>
      <c r="O3" s="868"/>
      <c r="P3" s="868"/>
      <c r="Q3" s="869"/>
      <c r="R3" s="867" t="s">
        <v>698</v>
      </c>
      <c r="S3" s="868"/>
      <c r="T3" s="868"/>
      <c r="U3" s="868"/>
      <c r="V3" s="869"/>
      <c r="W3" s="867" t="s">
        <v>1098</v>
      </c>
      <c r="X3" s="868"/>
      <c r="Y3" s="868"/>
      <c r="Z3" s="868"/>
      <c r="AA3" s="869"/>
      <c r="AB3" s="867" t="s">
        <v>1099</v>
      </c>
      <c r="AC3" s="868"/>
      <c r="AD3" s="868"/>
      <c r="AE3" s="868"/>
      <c r="AF3" s="869"/>
      <c r="AG3" s="867" t="s">
        <v>1100</v>
      </c>
      <c r="AH3" s="868"/>
      <c r="AI3" s="868"/>
      <c r="AJ3" s="868"/>
      <c r="AK3" s="869"/>
    </row>
    <row r="4" spans="1:62" ht="27.6" customHeight="1">
      <c r="A4" s="702" t="s">
        <v>74</v>
      </c>
      <c r="B4" s="702" t="s">
        <v>75</v>
      </c>
      <c r="C4" s="703" t="s">
        <v>612</v>
      </c>
      <c r="D4" s="704" t="s">
        <v>2254</v>
      </c>
      <c r="E4" s="704" t="s">
        <v>2473</v>
      </c>
      <c r="F4" s="704" t="s">
        <v>2255</v>
      </c>
      <c r="G4" s="704" t="s">
        <v>2257</v>
      </c>
      <c r="H4" s="704" t="s">
        <v>2291</v>
      </c>
      <c r="I4" s="704" t="s">
        <v>2463</v>
      </c>
      <c r="J4" s="704" t="s">
        <v>2464</v>
      </c>
      <c r="K4" s="704" t="s">
        <v>2403</v>
      </c>
      <c r="L4" s="704" t="s">
        <v>2412</v>
      </c>
      <c r="M4" s="692" t="s">
        <v>618</v>
      </c>
      <c r="N4" s="692" t="s">
        <v>619</v>
      </c>
      <c r="O4" s="692" t="s">
        <v>620</v>
      </c>
      <c r="P4" s="705" t="s">
        <v>76</v>
      </c>
      <c r="Q4" s="706" t="s">
        <v>611</v>
      </c>
      <c r="R4" s="692" t="s">
        <v>618</v>
      </c>
      <c r="S4" s="692" t="s">
        <v>619</v>
      </c>
      <c r="T4" s="692" t="s">
        <v>620</v>
      </c>
      <c r="U4" s="705" t="s">
        <v>76</v>
      </c>
      <c r="V4" s="706" t="s">
        <v>611</v>
      </c>
      <c r="W4" s="692" t="s">
        <v>618</v>
      </c>
      <c r="X4" s="692" t="s">
        <v>619</v>
      </c>
      <c r="Y4" s="692" t="s">
        <v>620</v>
      </c>
      <c r="Z4" s="705" t="s">
        <v>76</v>
      </c>
      <c r="AA4" s="706" t="s">
        <v>611</v>
      </c>
      <c r="AB4" s="692" t="s">
        <v>618</v>
      </c>
      <c r="AC4" s="692" t="s">
        <v>619</v>
      </c>
      <c r="AD4" s="692" t="s">
        <v>620</v>
      </c>
      <c r="AE4" s="692" t="s">
        <v>76</v>
      </c>
      <c r="AF4" s="706" t="s">
        <v>611</v>
      </c>
      <c r="AG4" s="692" t="s">
        <v>618</v>
      </c>
      <c r="AH4" s="692" t="s">
        <v>619</v>
      </c>
      <c r="AI4" s="692" t="s">
        <v>620</v>
      </c>
      <c r="AJ4" s="692" t="s">
        <v>76</v>
      </c>
      <c r="AK4" s="707" t="s">
        <v>611</v>
      </c>
    </row>
    <row r="5" spans="1:62" s="656" customFormat="1" ht="18.600000000000001" customHeight="1">
      <c r="A5" s="39" t="s">
        <v>1009</v>
      </c>
      <c r="B5" s="40" t="s">
        <v>1010</v>
      </c>
      <c r="C5" s="40" t="s">
        <v>605</v>
      </c>
      <c r="D5" s="195" t="e">
        <f>VLOOKUP(A:A,'MCN Busan onf rates'!C:D,2,FALSE)</f>
        <v>#N/A</v>
      </c>
      <c r="E5" s="195" t="e">
        <f>VLOOKUP(A:A,'MCN Busan onf rates'!C:F,4,FALSE)</f>
        <v>#N/A</v>
      </c>
      <c r="F5" s="195" t="e">
        <f>VLOOKUP(A:A,'MCN Singapore onf rates'!E:H,2,FALSE)</f>
        <v>#N/A</v>
      </c>
      <c r="G5" s="195" t="s">
        <v>1462</v>
      </c>
      <c r="H5" s="195">
        <f>VLOOKUP(A:A,'NZ &amp; Pacific Island Rates'!B:G,2,FALSE)</f>
        <v>350</v>
      </c>
      <c r="I5" s="195" t="s">
        <v>494</v>
      </c>
      <c r="J5" s="195">
        <v>30</v>
      </c>
      <c r="K5" s="474" t="s">
        <v>667</v>
      </c>
      <c r="L5" s="195">
        <f>SUM(J5+H5)</f>
        <v>380</v>
      </c>
      <c r="M5" s="51">
        <f>SUM(L5)</f>
        <v>380</v>
      </c>
      <c r="N5" s="51">
        <f>SUM(M5)</f>
        <v>380</v>
      </c>
      <c r="O5" s="51">
        <f>SUM(N5)</f>
        <v>380</v>
      </c>
      <c r="P5" s="51" t="str">
        <f t="shared" ref="P5:P27" si="0">K5</f>
        <v>AKL</v>
      </c>
      <c r="Q5" s="52" t="s">
        <v>690</v>
      </c>
      <c r="R5" s="51">
        <f t="shared" ref="R5:R27" si="1">M5</f>
        <v>380</v>
      </c>
      <c r="S5" s="51">
        <f t="shared" ref="S5:S27" si="2">N5</f>
        <v>380</v>
      </c>
      <c r="T5" s="51">
        <f t="shared" ref="T5:T27" si="3">O5</f>
        <v>380</v>
      </c>
      <c r="U5" s="51" t="str">
        <f t="shared" ref="U5:U27" si="4">P5</f>
        <v>AKL</v>
      </c>
      <c r="V5" s="493" t="s">
        <v>690</v>
      </c>
      <c r="W5" s="51">
        <f t="shared" ref="W5:W27" si="5">M5</f>
        <v>380</v>
      </c>
      <c r="X5" s="51">
        <f t="shared" ref="X5:X27" si="6">N5</f>
        <v>380</v>
      </c>
      <c r="Y5" s="51">
        <f t="shared" ref="Y5:Y27" si="7">O5</f>
        <v>380</v>
      </c>
      <c r="Z5" s="51" t="str">
        <f t="shared" ref="Z5:Z27" si="8">P5</f>
        <v>AKL</v>
      </c>
      <c r="AA5" s="492" t="s">
        <v>690</v>
      </c>
      <c r="AB5" s="51" t="s">
        <v>690</v>
      </c>
      <c r="AC5" s="51" t="s">
        <v>690</v>
      </c>
      <c r="AD5" s="51" t="s">
        <v>690</v>
      </c>
      <c r="AE5" s="51" t="s">
        <v>690</v>
      </c>
      <c r="AF5" s="51" t="s">
        <v>690</v>
      </c>
      <c r="AG5" s="51" t="s">
        <v>690</v>
      </c>
      <c r="AH5" s="51" t="s">
        <v>690</v>
      </c>
      <c r="AI5" s="51" t="s">
        <v>690</v>
      </c>
      <c r="AJ5" s="51" t="s">
        <v>690</v>
      </c>
      <c r="AK5" s="53" t="s">
        <v>690</v>
      </c>
      <c r="AL5" s="170"/>
      <c r="AM5" s="170"/>
      <c r="AN5" s="170"/>
      <c r="AO5" s="170"/>
      <c r="AP5" s="170"/>
      <c r="AQ5" s="29"/>
      <c r="AR5" s="29"/>
      <c r="AS5" s="29"/>
      <c r="AT5" s="29"/>
      <c r="AU5" s="29"/>
      <c r="AV5" s="29"/>
      <c r="AW5" s="29"/>
      <c r="AX5" s="29"/>
      <c r="AY5" s="29"/>
      <c r="AZ5" s="29"/>
      <c r="BA5" s="29"/>
      <c r="BB5" s="29"/>
      <c r="BC5" s="29"/>
      <c r="BD5" s="29"/>
      <c r="BE5" s="29"/>
      <c r="BF5" s="29"/>
      <c r="BG5" s="29"/>
      <c r="BH5" s="29"/>
      <c r="BI5" s="29"/>
      <c r="BJ5" s="29"/>
    </row>
    <row r="6" spans="1:62" s="656" customFormat="1" ht="15" customHeight="1">
      <c r="A6" s="39" t="s">
        <v>2258</v>
      </c>
      <c r="B6" s="40" t="s">
        <v>677</v>
      </c>
      <c r="C6" s="40" t="s">
        <v>713</v>
      </c>
      <c r="D6" s="195">
        <f>VLOOKUP(A:A,'MCN Busan onf rates'!C:D,2,FALSE)</f>
        <v>505</v>
      </c>
      <c r="E6" s="195" t="str">
        <f>VLOOKUP(A:A,'MCN Busan onf rates'!C:F,4,FALSE)</f>
        <v>1CBM</v>
      </c>
      <c r="F6" s="195" t="e">
        <f>VLOOKUP(A:A,'MCN Singapore onf rates'!E:H,2,FALSE)</f>
        <v>#N/A</v>
      </c>
      <c r="G6" s="195" t="s">
        <v>1462</v>
      </c>
      <c r="H6" s="195" t="e">
        <f>VLOOKUP(A:A,'NZ &amp; Pacific Island Rates'!B:G,2,FALSE)</f>
        <v>#N/A</v>
      </c>
      <c r="I6" s="195">
        <v>62.5</v>
      </c>
      <c r="J6" s="195">
        <v>10</v>
      </c>
      <c r="K6" s="474" t="s">
        <v>628</v>
      </c>
      <c r="L6" s="195">
        <f>SUM(I6+D6+J6)</f>
        <v>577.5</v>
      </c>
      <c r="M6" s="51">
        <f t="shared" ref="M6:M27" si="9">SUM(L6)</f>
        <v>577.5</v>
      </c>
      <c r="N6" s="51">
        <f t="shared" ref="N6:N27" si="10">SUBTOTAL(9,M6)</f>
        <v>577.5</v>
      </c>
      <c r="O6" s="51">
        <f t="shared" ref="O6:O27" si="11">SUBTOTAL(9,M6)</f>
        <v>577.5</v>
      </c>
      <c r="P6" s="51" t="str">
        <f t="shared" si="0"/>
        <v>BUS</v>
      </c>
      <c r="Q6" s="52">
        <f>VLOOKUP(A:A,'MCN Busan onf rates'!C:K,9,FALSE)</f>
        <v>83</v>
      </c>
      <c r="R6" s="51">
        <f t="shared" si="1"/>
        <v>577.5</v>
      </c>
      <c r="S6" s="51">
        <f t="shared" si="2"/>
        <v>577.5</v>
      </c>
      <c r="T6" s="51">
        <f t="shared" si="3"/>
        <v>577.5</v>
      </c>
      <c r="U6" s="51" t="str">
        <f t="shared" si="4"/>
        <v>BUS</v>
      </c>
      <c r="V6" s="492">
        <f>Q6-1</f>
        <v>82</v>
      </c>
      <c r="W6" s="51">
        <f t="shared" si="5"/>
        <v>577.5</v>
      </c>
      <c r="X6" s="51">
        <f t="shared" si="6"/>
        <v>577.5</v>
      </c>
      <c r="Y6" s="51">
        <f t="shared" si="7"/>
        <v>577.5</v>
      </c>
      <c r="Z6" s="51" t="str">
        <f t="shared" si="8"/>
        <v>BUS</v>
      </c>
      <c r="AA6" s="492">
        <f>V6-2</f>
        <v>80</v>
      </c>
      <c r="AB6" s="51" t="s">
        <v>690</v>
      </c>
      <c r="AC6" s="51" t="s">
        <v>690</v>
      </c>
      <c r="AD6" s="51" t="s">
        <v>690</v>
      </c>
      <c r="AE6" s="51" t="s">
        <v>690</v>
      </c>
      <c r="AF6" s="51" t="s">
        <v>690</v>
      </c>
      <c r="AG6" s="42">
        <f t="shared" ref="AG6:AI11" si="12">SUM(W6+10)</f>
        <v>587.5</v>
      </c>
      <c r="AH6" s="42">
        <f t="shared" si="12"/>
        <v>587.5</v>
      </c>
      <c r="AI6" s="42">
        <f t="shared" si="12"/>
        <v>587.5</v>
      </c>
      <c r="AJ6" s="51" t="s">
        <v>690</v>
      </c>
      <c r="AK6" s="662" t="str">
        <f>AF6</f>
        <v>ON APP</v>
      </c>
      <c r="AL6" s="170"/>
      <c r="AM6" s="170"/>
      <c r="AN6" s="170"/>
      <c r="AO6" s="170"/>
      <c r="AP6" s="170"/>
      <c r="AQ6" s="29"/>
      <c r="AR6" s="29"/>
      <c r="AS6" s="29"/>
      <c r="AT6" s="29"/>
      <c r="AU6" s="29"/>
      <c r="AV6" s="29"/>
      <c r="AW6" s="29"/>
      <c r="AX6" s="29"/>
      <c r="AY6" s="29"/>
      <c r="AZ6" s="29"/>
      <c r="BA6" s="29"/>
      <c r="BB6" s="29"/>
      <c r="BC6" s="29"/>
      <c r="BD6" s="29"/>
      <c r="BE6" s="29"/>
      <c r="BF6" s="29"/>
      <c r="BG6" s="29"/>
      <c r="BH6" s="29"/>
      <c r="BI6" s="29"/>
      <c r="BJ6" s="29"/>
    </row>
    <row r="7" spans="1:62" s="656" customFormat="1">
      <c r="A7" s="39" t="s">
        <v>624</v>
      </c>
      <c r="B7" s="40" t="s">
        <v>183</v>
      </c>
      <c r="C7" s="40" t="s">
        <v>713</v>
      </c>
      <c r="D7" s="195">
        <f>VLOOKUP(A:A,'MCN Busan onf rates'!C:D,2,FALSE)</f>
        <v>195</v>
      </c>
      <c r="E7" s="195" t="str">
        <f>VLOOKUP(A:A,'MCN Busan onf rates'!C:F,4,FALSE)</f>
        <v>1CBM</v>
      </c>
      <c r="F7" s="195">
        <f>VLOOKUP(A:A,'MCN Singapore onf rates'!E:H,2,FALSE)</f>
        <v>145</v>
      </c>
      <c r="G7" s="195" t="s">
        <v>1462</v>
      </c>
      <c r="H7" s="195" t="e">
        <f>VLOOKUP(A:A,'NZ &amp; Pacific Island Rates'!B:G,2,FALSE)</f>
        <v>#N/A</v>
      </c>
      <c r="I7" s="195">
        <v>62.5</v>
      </c>
      <c r="J7" s="195">
        <v>10</v>
      </c>
      <c r="K7" s="494" t="s">
        <v>627</v>
      </c>
      <c r="L7" s="195">
        <f>SUM(I7+F7+J7)</f>
        <v>217.5</v>
      </c>
      <c r="M7" s="42">
        <f t="shared" si="9"/>
        <v>217.5</v>
      </c>
      <c r="N7" s="42">
        <f t="shared" si="10"/>
        <v>217.5</v>
      </c>
      <c r="O7" s="42">
        <f t="shared" si="11"/>
        <v>217.5</v>
      </c>
      <c r="P7" s="42" t="str">
        <f t="shared" si="0"/>
        <v>SIN</v>
      </c>
      <c r="Q7" s="657">
        <f>VLOOKUP(A:A,'MCN Singapore onf rates'!E:K,7,FALSE)</f>
        <v>53</v>
      </c>
      <c r="R7" s="42">
        <f t="shared" si="1"/>
        <v>217.5</v>
      </c>
      <c r="S7" s="42">
        <f t="shared" si="2"/>
        <v>217.5</v>
      </c>
      <c r="T7" s="42">
        <f t="shared" si="3"/>
        <v>217.5</v>
      </c>
      <c r="U7" s="42" t="str">
        <f t="shared" si="4"/>
        <v>SIN</v>
      </c>
      <c r="V7" s="657">
        <f>Q7-1</f>
        <v>52</v>
      </c>
      <c r="W7" s="42">
        <f t="shared" si="5"/>
        <v>217.5</v>
      </c>
      <c r="X7" s="42">
        <f t="shared" si="6"/>
        <v>217.5</v>
      </c>
      <c r="Y7" s="42">
        <f t="shared" si="7"/>
        <v>217.5</v>
      </c>
      <c r="Z7" s="42" t="str">
        <f t="shared" si="8"/>
        <v>SIN</v>
      </c>
      <c r="AA7" s="657">
        <f>V7-2</f>
        <v>50</v>
      </c>
      <c r="AB7" s="42">
        <f t="shared" ref="AB7:AD11" si="13">SUM(W7+10)</f>
        <v>227.5</v>
      </c>
      <c r="AC7" s="42">
        <f t="shared" si="13"/>
        <v>227.5</v>
      </c>
      <c r="AD7" s="42">
        <f t="shared" si="13"/>
        <v>227.5</v>
      </c>
      <c r="AE7" s="42" t="s">
        <v>627</v>
      </c>
      <c r="AF7" s="657">
        <f>VLOOKUP(A:A,'MCN Singapore onf rates'!E:K,7,FALSE)-4</f>
        <v>49</v>
      </c>
      <c r="AG7" s="42">
        <f t="shared" si="12"/>
        <v>227.5</v>
      </c>
      <c r="AH7" s="42">
        <f t="shared" si="12"/>
        <v>227.5</v>
      </c>
      <c r="AI7" s="42">
        <f t="shared" si="12"/>
        <v>227.5</v>
      </c>
      <c r="AJ7" s="42" t="str">
        <f>Z7</f>
        <v>SIN</v>
      </c>
      <c r="AK7" s="662">
        <f>VLOOKUP(A:A,'MCN Singapore onf rates'!E:K,7,FALSE)-7</f>
        <v>46</v>
      </c>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1:62" s="715" customFormat="1">
      <c r="A8" s="39" t="s">
        <v>267</v>
      </c>
      <c r="B8" s="40" t="s">
        <v>268</v>
      </c>
      <c r="C8" s="40" t="s">
        <v>713</v>
      </c>
      <c r="D8" s="195" t="e">
        <f>VLOOKUP(A:A,'MCN Busan onf rates'!C:D,2,FALSE)</f>
        <v>#N/A</v>
      </c>
      <c r="E8" s="195" t="e">
        <f>VLOOKUP(A:A,'MCN Busan onf rates'!C:F,4,FALSE)</f>
        <v>#N/A</v>
      </c>
      <c r="F8" s="195">
        <f>VLOOKUP(A:A,'MCN Singapore onf rates'!E:H,2,FALSE)</f>
        <v>295</v>
      </c>
      <c r="G8" s="195" t="str">
        <f>VLOOKUP(A:A,'MCN Singapore onf rates'!E:H,3,FALSE)</f>
        <v>1 w/m</v>
      </c>
      <c r="H8" s="195" t="e">
        <f>VLOOKUP(A:A,'NZ &amp; Pacific Island Rates'!B:G,2,FALSE)</f>
        <v>#N/A</v>
      </c>
      <c r="I8" s="195">
        <v>62.5</v>
      </c>
      <c r="J8" s="195">
        <v>10</v>
      </c>
      <c r="K8" s="494" t="s">
        <v>627</v>
      </c>
      <c r="L8" s="195">
        <f>SUM(I8+F8+J8)</f>
        <v>367.5</v>
      </c>
      <c r="M8" s="42">
        <f t="shared" si="9"/>
        <v>367.5</v>
      </c>
      <c r="N8" s="42">
        <f t="shared" si="10"/>
        <v>367.5</v>
      </c>
      <c r="O8" s="42">
        <f t="shared" si="11"/>
        <v>367.5</v>
      </c>
      <c r="P8" s="42" t="str">
        <f t="shared" si="0"/>
        <v>SIN</v>
      </c>
      <c r="Q8" s="657" t="str">
        <f>VLOOKUP(A:A,'MCN Singapore onf rates'!E:K,7,FALSE)</f>
        <v>ON APP</v>
      </c>
      <c r="R8" s="42">
        <f t="shared" si="1"/>
        <v>367.5</v>
      </c>
      <c r="S8" s="42">
        <f t="shared" si="2"/>
        <v>367.5</v>
      </c>
      <c r="T8" s="42">
        <f t="shared" si="3"/>
        <v>367.5</v>
      </c>
      <c r="U8" s="42" t="str">
        <f t="shared" si="4"/>
        <v>SIN</v>
      </c>
      <c r="V8" s="658" t="s">
        <v>690</v>
      </c>
      <c r="W8" s="42">
        <f t="shared" si="5"/>
        <v>367.5</v>
      </c>
      <c r="X8" s="42">
        <f t="shared" si="6"/>
        <v>367.5</v>
      </c>
      <c r="Y8" s="42">
        <f t="shared" si="7"/>
        <v>367.5</v>
      </c>
      <c r="Z8" s="42" t="str">
        <f t="shared" si="8"/>
        <v>SIN</v>
      </c>
      <c r="AA8" s="657" t="s">
        <v>690</v>
      </c>
      <c r="AB8" s="42">
        <f t="shared" si="13"/>
        <v>377.5</v>
      </c>
      <c r="AC8" s="42">
        <f t="shared" si="13"/>
        <v>377.5</v>
      </c>
      <c r="AD8" s="42">
        <f t="shared" si="13"/>
        <v>377.5</v>
      </c>
      <c r="AE8" s="42" t="s">
        <v>627</v>
      </c>
      <c r="AF8" s="657" t="str">
        <f>VLOOKUP(A:A,'MCN Singapore onf rates'!E:K,7,FALSE)</f>
        <v>ON APP</v>
      </c>
      <c r="AG8" s="42">
        <f t="shared" si="12"/>
        <v>377.5</v>
      </c>
      <c r="AH8" s="42">
        <f t="shared" si="12"/>
        <v>377.5</v>
      </c>
      <c r="AI8" s="42">
        <f t="shared" si="12"/>
        <v>377.5</v>
      </c>
      <c r="AJ8" s="42" t="str">
        <f>Z8</f>
        <v>SIN</v>
      </c>
      <c r="AK8" s="662" t="str">
        <f>AF8</f>
        <v>ON APP</v>
      </c>
      <c r="AL8" s="29"/>
      <c r="AM8" s="29"/>
      <c r="AN8" s="29"/>
      <c r="AO8" s="29"/>
      <c r="AP8" s="29"/>
      <c r="AQ8" s="191"/>
      <c r="AR8" s="191"/>
      <c r="AS8" s="191"/>
      <c r="AT8" s="191"/>
      <c r="AU8" s="191"/>
      <c r="AV8" s="191"/>
      <c r="AW8" s="191"/>
      <c r="AX8" s="191"/>
      <c r="AY8" s="191"/>
      <c r="AZ8" s="191"/>
      <c r="BA8" s="191"/>
      <c r="BB8" s="191"/>
      <c r="BC8" s="191"/>
      <c r="BD8" s="191"/>
      <c r="BE8" s="191"/>
      <c r="BF8" s="191"/>
      <c r="BG8" s="191"/>
      <c r="BH8" s="191"/>
      <c r="BI8" s="191"/>
      <c r="BJ8" s="191"/>
    </row>
    <row r="9" spans="1:62" s="715" customFormat="1">
      <c r="A9" s="39" t="s">
        <v>339</v>
      </c>
      <c r="B9" s="40" t="s">
        <v>268</v>
      </c>
      <c r="C9" s="40" t="s">
        <v>713</v>
      </c>
      <c r="D9" s="195" t="e">
        <f>VLOOKUP(A:A,'MCN Busan onf rates'!C:D,2,FALSE)</f>
        <v>#N/A</v>
      </c>
      <c r="E9" s="195" t="e">
        <f>VLOOKUP(A:A,'MCN Busan onf rates'!C:F,4,FALSE)</f>
        <v>#N/A</v>
      </c>
      <c r="F9" s="195">
        <f>VLOOKUP(A:A,'MCN Singapore onf rates'!E:H,2,FALSE)</f>
        <v>280</v>
      </c>
      <c r="G9" s="195" t="str">
        <f>VLOOKUP(A:A,'MCN Singapore onf rates'!E:H,3,FALSE)</f>
        <v>1 w/m</v>
      </c>
      <c r="H9" s="195" t="e">
        <f>VLOOKUP(A:A,'NZ &amp; Pacific Island Rates'!B:G,2,FALSE)</f>
        <v>#N/A</v>
      </c>
      <c r="I9" s="195">
        <v>62.5</v>
      </c>
      <c r="J9" s="195">
        <v>10</v>
      </c>
      <c r="K9" s="494" t="s">
        <v>627</v>
      </c>
      <c r="L9" s="195">
        <f>SUM(I9+F9+J9)</f>
        <v>352.5</v>
      </c>
      <c r="M9" s="42">
        <f t="shared" si="9"/>
        <v>352.5</v>
      </c>
      <c r="N9" s="42">
        <f t="shared" si="10"/>
        <v>352.5</v>
      </c>
      <c r="O9" s="42">
        <f t="shared" si="11"/>
        <v>352.5</v>
      </c>
      <c r="P9" s="42" t="str">
        <f t="shared" si="0"/>
        <v>SIN</v>
      </c>
      <c r="Q9" s="657" t="str">
        <f>VLOOKUP(A:A,'MCN Singapore onf rates'!E:K,7,FALSE)</f>
        <v>ON APP</v>
      </c>
      <c r="R9" s="42">
        <f t="shared" si="1"/>
        <v>352.5</v>
      </c>
      <c r="S9" s="42">
        <f t="shared" si="2"/>
        <v>352.5</v>
      </c>
      <c r="T9" s="42">
        <f t="shared" si="3"/>
        <v>352.5</v>
      </c>
      <c r="U9" s="42" t="str">
        <f t="shared" si="4"/>
        <v>SIN</v>
      </c>
      <c r="V9" s="658" t="s">
        <v>690</v>
      </c>
      <c r="W9" s="42">
        <f t="shared" si="5"/>
        <v>352.5</v>
      </c>
      <c r="X9" s="42">
        <f t="shared" si="6"/>
        <v>352.5</v>
      </c>
      <c r="Y9" s="42">
        <f t="shared" si="7"/>
        <v>352.5</v>
      </c>
      <c r="Z9" s="42" t="str">
        <f t="shared" si="8"/>
        <v>SIN</v>
      </c>
      <c r="AA9" s="657" t="s">
        <v>690</v>
      </c>
      <c r="AB9" s="42">
        <f t="shared" si="13"/>
        <v>362.5</v>
      </c>
      <c r="AC9" s="42">
        <f t="shared" si="13"/>
        <v>362.5</v>
      </c>
      <c r="AD9" s="42">
        <f t="shared" si="13"/>
        <v>362.5</v>
      </c>
      <c r="AE9" s="42" t="s">
        <v>627</v>
      </c>
      <c r="AF9" s="657" t="str">
        <f>VLOOKUP(A:A,'MCN Singapore onf rates'!E:K,7,FALSE)</f>
        <v>ON APP</v>
      </c>
      <c r="AG9" s="42">
        <f t="shared" si="12"/>
        <v>362.5</v>
      </c>
      <c r="AH9" s="42">
        <f t="shared" si="12"/>
        <v>362.5</v>
      </c>
      <c r="AI9" s="42">
        <f t="shared" si="12"/>
        <v>362.5</v>
      </c>
      <c r="AJ9" s="42" t="str">
        <f>Z9</f>
        <v>SIN</v>
      </c>
      <c r="AK9" s="662" t="str">
        <f>AF9</f>
        <v>ON APP</v>
      </c>
      <c r="AL9" s="29"/>
      <c r="AM9" s="29"/>
      <c r="AN9" s="29"/>
      <c r="AO9" s="29"/>
      <c r="AP9" s="29"/>
      <c r="AQ9" s="191"/>
      <c r="AR9" s="191"/>
      <c r="AS9" s="191"/>
      <c r="AT9" s="191"/>
      <c r="AU9" s="191"/>
      <c r="AV9" s="191"/>
      <c r="AW9" s="191"/>
      <c r="AX9" s="191"/>
      <c r="AY9" s="191"/>
      <c r="AZ9" s="191"/>
      <c r="BA9" s="191"/>
      <c r="BB9" s="191"/>
      <c r="BC9" s="191"/>
      <c r="BD9" s="191"/>
      <c r="BE9" s="191"/>
      <c r="BF9" s="191"/>
      <c r="BG9" s="191"/>
      <c r="BH9" s="191"/>
      <c r="BI9" s="191"/>
      <c r="BJ9" s="191"/>
    </row>
    <row r="10" spans="1:62" s="715" customFormat="1">
      <c r="A10" s="39" t="s">
        <v>453</v>
      </c>
      <c r="B10" s="40" t="s">
        <v>268</v>
      </c>
      <c r="C10" s="40" t="s">
        <v>713</v>
      </c>
      <c r="D10" s="195" t="e">
        <f>VLOOKUP(A:A,'MCN Busan onf rates'!C:D,2,FALSE)</f>
        <v>#N/A</v>
      </c>
      <c r="E10" s="195" t="e">
        <f>VLOOKUP(A:A,'MCN Busan onf rates'!C:F,4,FALSE)</f>
        <v>#N/A</v>
      </c>
      <c r="F10" s="195">
        <f>VLOOKUP(A:A,'MCN Singapore onf rates'!E:H,2,FALSE)</f>
        <v>280</v>
      </c>
      <c r="G10" s="195" t="str">
        <f>VLOOKUP(A:A,'MCN Singapore onf rates'!E:H,3,FALSE)</f>
        <v>1 w/m</v>
      </c>
      <c r="H10" s="195" t="e">
        <f>VLOOKUP(A:A,'NZ &amp; Pacific Island Rates'!B:G,2,FALSE)</f>
        <v>#N/A</v>
      </c>
      <c r="I10" s="195">
        <v>62.5</v>
      </c>
      <c r="J10" s="195">
        <v>10</v>
      </c>
      <c r="K10" s="494" t="s">
        <v>627</v>
      </c>
      <c r="L10" s="195">
        <f>SUM(I10+F10+J10)</f>
        <v>352.5</v>
      </c>
      <c r="M10" s="42">
        <f t="shared" si="9"/>
        <v>352.5</v>
      </c>
      <c r="N10" s="42">
        <f t="shared" si="10"/>
        <v>352.5</v>
      </c>
      <c r="O10" s="42">
        <f t="shared" si="11"/>
        <v>352.5</v>
      </c>
      <c r="P10" s="42" t="str">
        <f t="shared" si="0"/>
        <v>SIN</v>
      </c>
      <c r="Q10" s="657" t="str">
        <f>VLOOKUP(A:A,'MCN Singapore onf rates'!E:K,7,FALSE)</f>
        <v>ON APP</v>
      </c>
      <c r="R10" s="42">
        <f t="shared" si="1"/>
        <v>352.5</v>
      </c>
      <c r="S10" s="42">
        <f t="shared" si="2"/>
        <v>352.5</v>
      </c>
      <c r="T10" s="42">
        <f t="shared" si="3"/>
        <v>352.5</v>
      </c>
      <c r="U10" s="42" t="str">
        <f t="shared" si="4"/>
        <v>SIN</v>
      </c>
      <c r="V10" s="658" t="s">
        <v>690</v>
      </c>
      <c r="W10" s="42">
        <f t="shared" si="5"/>
        <v>352.5</v>
      </c>
      <c r="X10" s="42">
        <f t="shared" si="6"/>
        <v>352.5</v>
      </c>
      <c r="Y10" s="42">
        <f t="shared" si="7"/>
        <v>352.5</v>
      </c>
      <c r="Z10" s="42" t="str">
        <f t="shared" si="8"/>
        <v>SIN</v>
      </c>
      <c r="AA10" s="657" t="s">
        <v>690</v>
      </c>
      <c r="AB10" s="42">
        <f t="shared" si="13"/>
        <v>362.5</v>
      </c>
      <c r="AC10" s="42">
        <f t="shared" si="13"/>
        <v>362.5</v>
      </c>
      <c r="AD10" s="42">
        <f t="shared" si="13"/>
        <v>362.5</v>
      </c>
      <c r="AE10" s="42" t="s">
        <v>627</v>
      </c>
      <c r="AF10" s="657" t="str">
        <f>VLOOKUP(A:A,'MCN Singapore onf rates'!E:K,7,FALSE)</f>
        <v>ON APP</v>
      </c>
      <c r="AG10" s="42">
        <f t="shared" si="12"/>
        <v>362.5</v>
      </c>
      <c r="AH10" s="42">
        <f t="shared" si="12"/>
        <v>362.5</v>
      </c>
      <c r="AI10" s="42">
        <f t="shared" si="12"/>
        <v>362.5</v>
      </c>
      <c r="AJ10" s="42" t="str">
        <f>Z10</f>
        <v>SIN</v>
      </c>
      <c r="AK10" s="662" t="str">
        <f>AF10</f>
        <v>ON APP</v>
      </c>
      <c r="AL10" s="29"/>
      <c r="AM10" s="29"/>
      <c r="AN10" s="29"/>
      <c r="AO10" s="29"/>
      <c r="AP10" s="29"/>
      <c r="AQ10" s="191"/>
      <c r="AR10" s="191"/>
      <c r="AS10" s="191"/>
      <c r="AT10" s="191"/>
      <c r="AU10" s="191"/>
      <c r="AV10" s="191"/>
      <c r="AW10" s="191"/>
      <c r="AX10" s="191"/>
      <c r="AY10" s="191"/>
      <c r="AZ10" s="191"/>
      <c r="BA10" s="191"/>
      <c r="BB10" s="191"/>
      <c r="BC10" s="191"/>
      <c r="BD10" s="191"/>
      <c r="BE10" s="191"/>
      <c r="BF10" s="191"/>
      <c r="BG10" s="191"/>
      <c r="BH10" s="191"/>
      <c r="BI10" s="191"/>
      <c r="BJ10" s="191"/>
    </row>
    <row r="11" spans="1:62" s="715" customFormat="1">
      <c r="A11" s="39" t="s">
        <v>48</v>
      </c>
      <c r="B11" s="40" t="s">
        <v>268</v>
      </c>
      <c r="C11" s="40" t="s">
        <v>713</v>
      </c>
      <c r="D11" s="195" t="e">
        <f>VLOOKUP(A:A,'MCN Busan onf rates'!C:D,2,FALSE)</f>
        <v>#N/A</v>
      </c>
      <c r="E11" s="195" t="e">
        <f>VLOOKUP(A:A,'MCN Busan onf rates'!C:F,4,FALSE)</f>
        <v>#N/A</v>
      </c>
      <c r="F11" s="195">
        <f>VLOOKUP(A:A,'MCN Singapore onf rates'!E:H,2,FALSE)</f>
        <v>269</v>
      </c>
      <c r="G11" s="195" t="str">
        <f>VLOOKUP(A:A,'MCN Singapore onf rates'!E:H,3,FALSE)</f>
        <v>1 w/m</v>
      </c>
      <c r="H11" s="195" t="e">
        <f>VLOOKUP(A:A,'NZ &amp; Pacific Island Rates'!B:G,2,FALSE)</f>
        <v>#N/A</v>
      </c>
      <c r="I11" s="195">
        <v>62.5</v>
      </c>
      <c r="J11" s="195">
        <v>10</v>
      </c>
      <c r="K11" s="494" t="s">
        <v>627</v>
      </c>
      <c r="L11" s="195">
        <f>SUM(I11+F11+J11)</f>
        <v>341.5</v>
      </c>
      <c r="M11" s="42">
        <f t="shared" si="9"/>
        <v>341.5</v>
      </c>
      <c r="N11" s="42">
        <f t="shared" si="10"/>
        <v>341.5</v>
      </c>
      <c r="O11" s="42">
        <f t="shared" si="11"/>
        <v>341.5</v>
      </c>
      <c r="P11" s="42" t="str">
        <f t="shared" si="0"/>
        <v>SIN</v>
      </c>
      <c r="Q11" s="657" t="str">
        <f>VLOOKUP(A:A,'MCN Singapore onf rates'!E:K,7,FALSE)</f>
        <v>ON APP</v>
      </c>
      <c r="R11" s="42">
        <f t="shared" si="1"/>
        <v>341.5</v>
      </c>
      <c r="S11" s="42">
        <f t="shared" si="2"/>
        <v>341.5</v>
      </c>
      <c r="T11" s="42">
        <f t="shared" si="3"/>
        <v>341.5</v>
      </c>
      <c r="U11" s="42" t="str">
        <f t="shared" si="4"/>
        <v>SIN</v>
      </c>
      <c r="V11" s="658" t="s">
        <v>690</v>
      </c>
      <c r="W11" s="42">
        <f t="shared" si="5"/>
        <v>341.5</v>
      </c>
      <c r="X11" s="42">
        <f t="shared" si="6"/>
        <v>341.5</v>
      </c>
      <c r="Y11" s="42">
        <f t="shared" si="7"/>
        <v>341.5</v>
      </c>
      <c r="Z11" s="42" t="str">
        <f t="shared" si="8"/>
        <v>SIN</v>
      </c>
      <c r="AA11" s="657" t="s">
        <v>690</v>
      </c>
      <c r="AB11" s="42">
        <f t="shared" si="13"/>
        <v>351.5</v>
      </c>
      <c r="AC11" s="42">
        <f t="shared" si="13"/>
        <v>351.5</v>
      </c>
      <c r="AD11" s="42">
        <f t="shared" si="13"/>
        <v>351.5</v>
      </c>
      <c r="AE11" s="42" t="s">
        <v>627</v>
      </c>
      <c r="AF11" s="657" t="str">
        <f>VLOOKUP(A:A,'MCN Singapore onf rates'!E:K,7,FALSE)</f>
        <v>ON APP</v>
      </c>
      <c r="AG11" s="42">
        <f t="shared" si="12"/>
        <v>351.5</v>
      </c>
      <c r="AH11" s="42">
        <f t="shared" si="12"/>
        <v>351.5</v>
      </c>
      <c r="AI11" s="42">
        <f t="shared" si="12"/>
        <v>351.5</v>
      </c>
      <c r="AJ11" s="42" t="s">
        <v>627</v>
      </c>
      <c r="AK11" s="662" t="str">
        <f>AF11</f>
        <v>ON APP</v>
      </c>
      <c r="AL11" s="29"/>
      <c r="AM11" s="29"/>
      <c r="AN11" s="29"/>
      <c r="AO11" s="29"/>
      <c r="AP11" s="29"/>
    </row>
    <row r="12" spans="1:62" s="715" customFormat="1" ht="15" customHeight="1">
      <c r="A12" s="39" t="s">
        <v>387</v>
      </c>
      <c r="B12" s="40" t="s">
        <v>253</v>
      </c>
      <c r="C12" s="40" t="s">
        <v>713</v>
      </c>
      <c r="D12" s="195">
        <f>VLOOKUP(A:A,'MCN Busan onf rates'!C:D,2,FALSE)</f>
        <v>500</v>
      </c>
      <c r="E12" s="195" t="str">
        <f>VLOOKUP(A:A,'MCN Busan onf rates'!C:F,4,FALSE)</f>
        <v>1CBM</v>
      </c>
      <c r="F12" s="195">
        <f>VLOOKUP(A:A,'MCN Singapore onf rates'!E:H,2,FALSE)</f>
        <v>649</v>
      </c>
      <c r="G12" s="195">
        <f>VLOOKUP(A:A,'MCN Singapore onf rates'!E:H,3,FALSE)</f>
        <v>1298</v>
      </c>
      <c r="H12" s="195" t="e">
        <f>VLOOKUP(A:A,'NZ &amp; Pacific Island Rates'!B:G,2,FALSE)</f>
        <v>#N/A</v>
      </c>
      <c r="I12" s="195">
        <v>62.5</v>
      </c>
      <c r="J12" s="195">
        <v>10</v>
      </c>
      <c r="K12" s="494" t="s">
        <v>628</v>
      </c>
      <c r="L12" s="195">
        <f>SUM(I12+D12+J12)</f>
        <v>572.5</v>
      </c>
      <c r="M12" s="42">
        <f t="shared" si="9"/>
        <v>572.5</v>
      </c>
      <c r="N12" s="42">
        <f t="shared" si="10"/>
        <v>572.5</v>
      </c>
      <c r="O12" s="42">
        <f t="shared" si="11"/>
        <v>572.5</v>
      </c>
      <c r="P12" s="42" t="str">
        <f t="shared" si="0"/>
        <v>BUS</v>
      </c>
      <c r="Q12" s="43">
        <f>VLOOKUP(A:A,'MCN Busan onf rates'!C:K,9,FALSE)</f>
        <v>78</v>
      </c>
      <c r="R12" s="42">
        <f t="shared" si="1"/>
        <v>572.5</v>
      </c>
      <c r="S12" s="42">
        <f t="shared" si="2"/>
        <v>572.5</v>
      </c>
      <c r="T12" s="42">
        <f t="shared" si="3"/>
        <v>572.5</v>
      </c>
      <c r="U12" s="42" t="str">
        <f t="shared" si="4"/>
        <v>BUS</v>
      </c>
      <c r="V12" s="657">
        <f>Q12-1</f>
        <v>77</v>
      </c>
      <c r="W12" s="42">
        <f t="shared" si="5"/>
        <v>572.5</v>
      </c>
      <c r="X12" s="42">
        <f t="shared" si="6"/>
        <v>572.5</v>
      </c>
      <c r="Y12" s="42">
        <f t="shared" si="7"/>
        <v>572.5</v>
      </c>
      <c r="Z12" s="42" t="str">
        <f t="shared" si="8"/>
        <v>BUS</v>
      </c>
      <c r="AA12" s="657">
        <f>V12-2</f>
        <v>75</v>
      </c>
      <c r="AB12" s="42">
        <f>SUM(F12+I12+J12)</f>
        <v>721.5</v>
      </c>
      <c r="AC12" s="42">
        <f>SUM(AB12)</f>
        <v>721.5</v>
      </c>
      <c r="AD12" s="42">
        <f>SUM(AC12*2)</f>
        <v>1443</v>
      </c>
      <c r="AE12" s="42" t="s">
        <v>627</v>
      </c>
      <c r="AF12" s="657">
        <f>VLOOKUP(A:A,'MCN Singapore onf rates'!E:K,7,FALSE)-4</f>
        <v>75</v>
      </c>
      <c r="AG12" s="42">
        <f>SUM(AB12+10)</f>
        <v>731.5</v>
      </c>
      <c r="AH12" s="42">
        <f>SUM(AC12+10)</f>
        <v>731.5</v>
      </c>
      <c r="AI12" s="42">
        <f>SUM(AD12+10)</f>
        <v>1453</v>
      </c>
      <c r="AJ12" s="42" t="s">
        <v>627</v>
      </c>
      <c r="AK12" s="662">
        <f>VLOOKUP(A:A,'MCN Singapore onf rates'!E:K,7,FALSE)-7</f>
        <v>72</v>
      </c>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row>
    <row r="13" spans="1:62" s="715" customFormat="1">
      <c r="A13" s="39" t="s">
        <v>544</v>
      </c>
      <c r="B13" s="40" t="s">
        <v>167</v>
      </c>
      <c r="C13" s="40" t="s">
        <v>713</v>
      </c>
      <c r="D13" s="195">
        <f>VLOOKUP(A:A,'MCN Busan onf rates'!C:D,2,FALSE)</f>
        <v>260</v>
      </c>
      <c r="E13" s="195">
        <f>VLOOKUP(A:A,'MCN Busan onf rates'!C:F,4,FALSE)</f>
        <v>0</v>
      </c>
      <c r="F13" s="195">
        <f>VLOOKUP(A:A,'MCN Singapore onf rates'!E:H,2,FALSE)</f>
        <v>119</v>
      </c>
      <c r="G13" s="195">
        <f>VLOOKUP(A:A,'MCN Singapore onf rates'!E:H,3,FALSE)</f>
        <v>0</v>
      </c>
      <c r="H13" s="195" t="e">
        <f>VLOOKUP(A:A,'NZ &amp; Pacific Island Rates'!B:G,2,FALSE)</f>
        <v>#N/A</v>
      </c>
      <c r="I13" s="195">
        <v>62.5</v>
      </c>
      <c r="J13" s="195">
        <v>10</v>
      </c>
      <c r="K13" s="494" t="s">
        <v>627</v>
      </c>
      <c r="L13" s="195">
        <f>SUM(I13+F13+J13)</f>
        <v>191.5</v>
      </c>
      <c r="M13" s="42">
        <f t="shared" si="9"/>
        <v>191.5</v>
      </c>
      <c r="N13" s="42">
        <f t="shared" si="10"/>
        <v>191.5</v>
      </c>
      <c r="O13" s="42">
        <f t="shared" si="11"/>
        <v>191.5</v>
      </c>
      <c r="P13" s="42" t="str">
        <f t="shared" si="0"/>
        <v>SIN</v>
      </c>
      <c r="Q13" s="657">
        <f>VLOOKUP(A:A,'MCN Singapore onf rates'!E:K,7,FALSE)</f>
        <v>31</v>
      </c>
      <c r="R13" s="42">
        <f t="shared" si="1"/>
        <v>191.5</v>
      </c>
      <c r="S13" s="42">
        <f t="shared" si="2"/>
        <v>191.5</v>
      </c>
      <c r="T13" s="42">
        <f t="shared" si="3"/>
        <v>191.5</v>
      </c>
      <c r="U13" s="42" t="str">
        <f t="shared" si="4"/>
        <v>SIN</v>
      </c>
      <c r="V13" s="657">
        <f>Q13-1</f>
        <v>30</v>
      </c>
      <c r="W13" s="42">
        <f t="shared" si="5"/>
        <v>191.5</v>
      </c>
      <c r="X13" s="42">
        <f t="shared" si="6"/>
        <v>191.5</v>
      </c>
      <c r="Y13" s="42">
        <f t="shared" si="7"/>
        <v>191.5</v>
      </c>
      <c r="Z13" s="42" t="str">
        <f t="shared" si="8"/>
        <v>SIN</v>
      </c>
      <c r="AA13" s="657">
        <f>V13-2</f>
        <v>28</v>
      </c>
      <c r="AB13" s="42">
        <f>SUM(W13+10)</f>
        <v>201.5</v>
      </c>
      <c r="AC13" s="42">
        <f>SUM(X13+10)</f>
        <v>201.5</v>
      </c>
      <c r="AD13" s="42">
        <f>SUM(Y13+10)</f>
        <v>201.5</v>
      </c>
      <c r="AE13" s="42" t="s">
        <v>627</v>
      </c>
      <c r="AF13" s="657">
        <f>VLOOKUP(A:A,'MCN Singapore onf rates'!E:K,7,FALSE)-4</f>
        <v>27</v>
      </c>
      <c r="AG13" s="42">
        <f>SUM(W13+10)</f>
        <v>201.5</v>
      </c>
      <c r="AH13" s="42">
        <f>SUM(X13+10)</f>
        <v>201.5</v>
      </c>
      <c r="AI13" s="42">
        <f>SUM(Y13+10)</f>
        <v>201.5</v>
      </c>
      <c r="AJ13" s="42" t="s">
        <v>627</v>
      </c>
      <c r="AK13" s="662">
        <f>VLOOKUP(A:A,'MCN Singapore onf rates'!E:K,7,FALSE)-7</f>
        <v>24</v>
      </c>
      <c r="AL13" s="29"/>
      <c r="AM13" s="29"/>
      <c r="AN13" s="29"/>
      <c r="AO13" s="29"/>
      <c r="AP13" s="29"/>
      <c r="AQ13" s="191"/>
      <c r="AR13" s="191"/>
      <c r="AS13" s="191"/>
      <c r="AT13" s="191"/>
      <c r="AU13" s="191"/>
      <c r="AV13" s="191"/>
      <c r="AW13" s="191"/>
      <c r="AX13" s="191"/>
      <c r="AY13" s="191"/>
      <c r="AZ13" s="191"/>
      <c r="BA13" s="191"/>
      <c r="BB13" s="191"/>
      <c r="BC13" s="191"/>
      <c r="BD13" s="191"/>
      <c r="BE13" s="191"/>
      <c r="BF13" s="191"/>
      <c r="BG13" s="191"/>
      <c r="BH13" s="191"/>
      <c r="BI13" s="191"/>
      <c r="BJ13" s="191"/>
    </row>
    <row r="14" spans="1:62" s="715" customFormat="1" ht="15" customHeight="1">
      <c r="A14" s="39" t="s">
        <v>174</v>
      </c>
      <c r="B14" s="40" t="s">
        <v>175</v>
      </c>
      <c r="C14" s="40" t="s">
        <v>713</v>
      </c>
      <c r="D14" s="195">
        <f>VLOOKUP(A:A,'MCN Busan onf rates'!C:D,2,FALSE)</f>
        <v>430</v>
      </c>
      <c r="E14" s="195" t="str">
        <f>VLOOKUP(A:A,'MCN Busan onf rates'!C:F,4,FALSE)</f>
        <v>1CBM</v>
      </c>
      <c r="F14" s="195">
        <f>VLOOKUP(A:A,'MCN Singapore onf rates'!E:H,2,FALSE)</f>
        <v>574</v>
      </c>
      <c r="G14" s="195">
        <f>VLOOKUP(A:A,'MCN Singapore onf rates'!E:H,3,FALSE)</f>
        <v>0</v>
      </c>
      <c r="H14" s="195" t="e">
        <f>VLOOKUP(A:A,'NZ &amp; Pacific Island Rates'!B:G,2,FALSE)</f>
        <v>#N/A</v>
      </c>
      <c r="I14" s="195">
        <v>62.5</v>
      </c>
      <c r="J14" s="195">
        <v>10</v>
      </c>
      <c r="K14" s="494" t="s">
        <v>628</v>
      </c>
      <c r="L14" s="195">
        <f>SUM(I14+D14+J14)</f>
        <v>502.5</v>
      </c>
      <c r="M14" s="42">
        <f t="shared" si="9"/>
        <v>502.5</v>
      </c>
      <c r="N14" s="42">
        <f t="shared" si="10"/>
        <v>502.5</v>
      </c>
      <c r="O14" s="42">
        <f t="shared" si="11"/>
        <v>502.5</v>
      </c>
      <c r="P14" s="42" t="str">
        <f t="shared" si="0"/>
        <v>BUS</v>
      </c>
      <c r="Q14" s="43">
        <f>VLOOKUP(A:A,'MCN Busan onf rates'!C:K,9,FALSE)</f>
        <v>78</v>
      </c>
      <c r="R14" s="42">
        <f t="shared" si="1"/>
        <v>502.5</v>
      </c>
      <c r="S14" s="42">
        <f t="shared" si="2"/>
        <v>502.5</v>
      </c>
      <c r="T14" s="42">
        <f t="shared" si="3"/>
        <v>502.5</v>
      </c>
      <c r="U14" s="42" t="str">
        <f t="shared" si="4"/>
        <v>BUS</v>
      </c>
      <c r="V14" s="657">
        <f>Q14-1</f>
        <v>77</v>
      </c>
      <c r="W14" s="42">
        <f t="shared" si="5"/>
        <v>502.5</v>
      </c>
      <c r="X14" s="42">
        <f t="shared" si="6"/>
        <v>502.5</v>
      </c>
      <c r="Y14" s="42">
        <f t="shared" si="7"/>
        <v>502.5</v>
      </c>
      <c r="Z14" s="42" t="str">
        <f t="shared" si="8"/>
        <v>BUS</v>
      </c>
      <c r="AA14" s="657">
        <f>V14-2</f>
        <v>75</v>
      </c>
      <c r="AB14" s="42">
        <f>SUM(F14+I14+J14)</f>
        <v>646.5</v>
      </c>
      <c r="AC14" s="42">
        <f>SUM(AB14)</f>
        <v>646.5</v>
      </c>
      <c r="AD14" s="42">
        <f>SUM(AB14)</f>
        <v>646.5</v>
      </c>
      <c r="AE14" s="42" t="s">
        <v>627</v>
      </c>
      <c r="AF14" s="657">
        <f>VLOOKUP(A:A,'MCN Singapore onf rates'!E:K,7,FALSE)-4</f>
        <v>75</v>
      </c>
      <c r="AG14" s="42">
        <f>SUM(AB14+10)</f>
        <v>656.5</v>
      </c>
      <c r="AH14" s="42">
        <f>SUM(AC14+10)</f>
        <v>656.5</v>
      </c>
      <c r="AI14" s="42">
        <f>SUM(AD14+10)</f>
        <v>656.5</v>
      </c>
      <c r="AJ14" s="42" t="s">
        <v>627</v>
      </c>
      <c r="AK14" s="662">
        <f>VLOOKUP(A:A,'MCN Singapore onf rates'!E:K,7,FALSE)-7</f>
        <v>72</v>
      </c>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row>
    <row r="15" spans="1:62" s="656" customFormat="1" ht="15.6" customHeight="1">
      <c r="A15" s="39" t="s">
        <v>79</v>
      </c>
      <c r="B15" s="40" t="s">
        <v>114</v>
      </c>
      <c r="C15" s="40" t="s">
        <v>713</v>
      </c>
      <c r="D15" s="195" t="e">
        <f>VLOOKUP(A:A,'MCN Busan onf rates'!C:D,2,FALSE)</f>
        <v>#N/A</v>
      </c>
      <c r="E15" s="195" t="e">
        <f>VLOOKUP(A:A,'MCN Busan onf rates'!C:F,4,FALSE)</f>
        <v>#N/A</v>
      </c>
      <c r="F15" s="195">
        <f>VLOOKUP(A:A,'MCN Singapore onf rates'!E:H,2,FALSE)</f>
        <v>225</v>
      </c>
      <c r="G15" s="195">
        <f>VLOOKUP(A:A,'MCN Singapore onf rates'!E:H,3,FALSE)</f>
        <v>0</v>
      </c>
      <c r="H15" s="195" t="e">
        <f>VLOOKUP(A:A,'NZ &amp; Pacific Island Rates'!B:G,2,FALSE)</f>
        <v>#N/A</v>
      </c>
      <c r="I15" s="195">
        <v>62.5</v>
      </c>
      <c r="J15" s="195">
        <v>10</v>
      </c>
      <c r="K15" s="494" t="s">
        <v>627</v>
      </c>
      <c r="L15" s="195">
        <f>SUM(I15+F15+J15)</f>
        <v>297.5</v>
      </c>
      <c r="M15" s="42">
        <f t="shared" si="9"/>
        <v>297.5</v>
      </c>
      <c r="N15" s="42">
        <f t="shared" si="10"/>
        <v>297.5</v>
      </c>
      <c r="O15" s="42">
        <f t="shared" si="11"/>
        <v>297.5</v>
      </c>
      <c r="P15" s="42" t="str">
        <f t="shared" si="0"/>
        <v>SIN</v>
      </c>
      <c r="Q15" s="657">
        <f>VLOOKUP(A:A,'MCN Singapore onf rates'!E:K,7,FALSE)</f>
        <v>46</v>
      </c>
      <c r="R15" s="42">
        <f t="shared" si="1"/>
        <v>297.5</v>
      </c>
      <c r="S15" s="42">
        <f t="shared" si="2"/>
        <v>297.5</v>
      </c>
      <c r="T15" s="42">
        <f t="shared" si="3"/>
        <v>297.5</v>
      </c>
      <c r="U15" s="42" t="str">
        <f t="shared" si="4"/>
        <v>SIN</v>
      </c>
      <c r="V15" s="657">
        <f>Q15-1</f>
        <v>45</v>
      </c>
      <c r="W15" s="42">
        <f t="shared" si="5"/>
        <v>297.5</v>
      </c>
      <c r="X15" s="42">
        <f t="shared" si="6"/>
        <v>297.5</v>
      </c>
      <c r="Y15" s="42">
        <f t="shared" si="7"/>
        <v>297.5</v>
      </c>
      <c r="Z15" s="42" t="str">
        <f t="shared" si="8"/>
        <v>SIN</v>
      </c>
      <c r="AA15" s="657">
        <f>V15-2</f>
        <v>43</v>
      </c>
      <c r="AB15" s="42">
        <f>SUM(W15+10)</f>
        <v>307.5</v>
      </c>
      <c r="AC15" s="42">
        <f>SUM(X15+10)</f>
        <v>307.5</v>
      </c>
      <c r="AD15" s="42">
        <f>SUM(Y15+10)</f>
        <v>307.5</v>
      </c>
      <c r="AE15" s="42" t="s">
        <v>627</v>
      </c>
      <c r="AF15" s="657">
        <f>VLOOKUP(A:A,'MCN Singapore onf rates'!E:K,7,FALSE)-4</f>
        <v>42</v>
      </c>
      <c r="AG15" s="42">
        <f>SUM(W15+10)</f>
        <v>307.5</v>
      </c>
      <c r="AH15" s="42">
        <f>SUM(X15+10)</f>
        <v>307.5</v>
      </c>
      <c r="AI15" s="42">
        <f>SUM(Y15+10)</f>
        <v>307.5</v>
      </c>
      <c r="AJ15" s="42" t="s">
        <v>627</v>
      </c>
      <c r="AK15" s="662">
        <f>VLOOKUP(A:A,'MCN Singapore onf rates'!E:K,7,FALSE)-7</f>
        <v>39</v>
      </c>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1:62" s="656" customFormat="1">
      <c r="A16" s="39" t="s">
        <v>155</v>
      </c>
      <c r="B16" s="40" t="s">
        <v>156</v>
      </c>
      <c r="C16" s="40" t="s">
        <v>713</v>
      </c>
      <c r="D16" s="195">
        <f>VLOOKUP(A:A,'MCN Busan onf rates'!C:D,2,FALSE)</f>
        <v>440</v>
      </c>
      <c r="E16" s="195" t="str">
        <f>VLOOKUP(A:A,'MCN Busan onf rates'!C:F,4,FALSE)</f>
        <v>1CBM</v>
      </c>
      <c r="F16" s="195">
        <f>VLOOKUP(A:A,'MCN Singapore onf rates'!E:H,2,FALSE)</f>
        <v>584</v>
      </c>
      <c r="G16" s="195">
        <f>VLOOKUP(A:A,'MCN Singapore onf rates'!E:H,3,FALSE)</f>
        <v>0</v>
      </c>
      <c r="H16" s="195" t="e">
        <f>VLOOKUP(A:A,'NZ &amp; Pacific Island Rates'!B:G,2,FALSE)</f>
        <v>#N/A</v>
      </c>
      <c r="I16" s="195">
        <v>62.5</v>
      </c>
      <c r="J16" s="195">
        <v>10</v>
      </c>
      <c r="K16" s="494" t="s">
        <v>628</v>
      </c>
      <c r="L16" s="195">
        <f>SUM(I16+D16+J16)</f>
        <v>512.5</v>
      </c>
      <c r="M16" s="42">
        <f t="shared" si="9"/>
        <v>512.5</v>
      </c>
      <c r="N16" s="42">
        <f t="shared" si="10"/>
        <v>512.5</v>
      </c>
      <c r="O16" s="42">
        <f t="shared" si="11"/>
        <v>512.5</v>
      </c>
      <c r="P16" s="42" t="str">
        <f t="shared" si="0"/>
        <v>BUS</v>
      </c>
      <c r="Q16" s="43">
        <f>VLOOKUP(A:A,'MCN Busan onf rates'!C:K,9,FALSE)</f>
        <v>62</v>
      </c>
      <c r="R16" s="42">
        <f t="shared" si="1"/>
        <v>512.5</v>
      </c>
      <c r="S16" s="42">
        <f t="shared" si="2"/>
        <v>512.5</v>
      </c>
      <c r="T16" s="42">
        <f t="shared" si="3"/>
        <v>512.5</v>
      </c>
      <c r="U16" s="42" t="str">
        <f t="shared" si="4"/>
        <v>BUS</v>
      </c>
      <c r="V16" s="657">
        <f>Q16-1</f>
        <v>61</v>
      </c>
      <c r="W16" s="42">
        <f t="shared" si="5"/>
        <v>512.5</v>
      </c>
      <c r="X16" s="42">
        <f t="shared" si="6"/>
        <v>512.5</v>
      </c>
      <c r="Y16" s="42">
        <f t="shared" si="7"/>
        <v>512.5</v>
      </c>
      <c r="Z16" s="42" t="str">
        <f t="shared" si="8"/>
        <v>BUS</v>
      </c>
      <c r="AA16" s="657">
        <f>V16-2</f>
        <v>59</v>
      </c>
      <c r="AB16" s="42">
        <f>SUM(F16+I16+J16)</f>
        <v>656.5</v>
      </c>
      <c r="AC16" s="42">
        <f>SUM(AB16)</f>
        <v>656.5</v>
      </c>
      <c r="AD16" s="42">
        <f>SUM(AB16)</f>
        <v>656.5</v>
      </c>
      <c r="AE16" s="42" t="s">
        <v>627</v>
      </c>
      <c r="AF16" s="657">
        <f>VLOOKUP(A:A,'MCN Singapore onf rates'!E:K,7,FALSE)-4</f>
        <v>75</v>
      </c>
      <c r="AG16" s="42">
        <f>SUM(AB16+10)</f>
        <v>666.5</v>
      </c>
      <c r="AH16" s="42">
        <f>SUM(AC16+10)</f>
        <v>666.5</v>
      </c>
      <c r="AI16" s="42">
        <f>SUM(AD16+10)</f>
        <v>666.5</v>
      </c>
      <c r="AJ16" s="42" t="s">
        <v>627</v>
      </c>
      <c r="AK16" s="662">
        <f>VLOOKUP(A:A,'MCN Singapore onf rates'!E:K,7,FALSE)-7</f>
        <v>72</v>
      </c>
      <c r="AL16" s="191"/>
      <c r="AM16" s="191"/>
      <c r="AN16" s="191"/>
      <c r="AO16" s="191"/>
      <c r="AP16" s="191"/>
    </row>
    <row r="17" spans="1:62" s="656" customFormat="1">
      <c r="A17" s="39" t="s">
        <v>629</v>
      </c>
      <c r="B17" s="40" t="s">
        <v>630</v>
      </c>
      <c r="C17" s="40" t="s">
        <v>713</v>
      </c>
      <c r="D17" s="195" t="e">
        <f>VLOOKUP(A:A,'MCN Busan onf rates'!C:D,2,FALSE)</f>
        <v>#N/A</v>
      </c>
      <c r="E17" s="195" t="e">
        <f>VLOOKUP(A:A,'MCN Busan onf rates'!C:F,4,FALSE)</f>
        <v>#N/A</v>
      </c>
      <c r="F17" s="195">
        <f>VLOOKUP(A:A,'MCN Singapore onf rates'!E:H,2,FALSE)</f>
        <v>379</v>
      </c>
      <c r="G17" s="195" t="str">
        <f>VLOOKUP(A:A,'MCN Singapore onf rates'!E:H,3,FALSE)</f>
        <v>1 w/m</v>
      </c>
      <c r="H17" s="195" t="e">
        <f>VLOOKUP(A:A,'NZ &amp; Pacific Island Rates'!B:G,2,FALSE)</f>
        <v>#N/A</v>
      </c>
      <c r="I17" s="195">
        <v>62.5</v>
      </c>
      <c r="J17" s="195">
        <v>10</v>
      </c>
      <c r="K17" s="494" t="s">
        <v>627</v>
      </c>
      <c r="L17" s="195">
        <f>SUM(I17+F17+J17)</f>
        <v>451.5</v>
      </c>
      <c r="M17" s="42">
        <f t="shared" si="9"/>
        <v>451.5</v>
      </c>
      <c r="N17" s="42">
        <f t="shared" si="10"/>
        <v>451.5</v>
      </c>
      <c r="O17" s="42">
        <f t="shared" si="11"/>
        <v>451.5</v>
      </c>
      <c r="P17" s="42" t="str">
        <f t="shared" si="0"/>
        <v>SIN</v>
      </c>
      <c r="Q17" s="657" t="str">
        <f>VLOOKUP(A:A,'MCN Singapore onf rates'!E:K,7,FALSE)</f>
        <v>ON APP</v>
      </c>
      <c r="R17" s="42">
        <f t="shared" si="1"/>
        <v>451.5</v>
      </c>
      <c r="S17" s="42">
        <f t="shared" si="2"/>
        <v>451.5</v>
      </c>
      <c r="T17" s="42">
        <f t="shared" si="3"/>
        <v>451.5</v>
      </c>
      <c r="U17" s="42" t="str">
        <f t="shared" si="4"/>
        <v>SIN</v>
      </c>
      <c r="V17" s="658" t="s">
        <v>690</v>
      </c>
      <c r="W17" s="42">
        <f t="shared" si="5"/>
        <v>451.5</v>
      </c>
      <c r="X17" s="42">
        <f t="shared" si="6"/>
        <v>451.5</v>
      </c>
      <c r="Y17" s="42">
        <f t="shared" si="7"/>
        <v>451.5</v>
      </c>
      <c r="Z17" s="42" t="str">
        <f t="shared" si="8"/>
        <v>SIN</v>
      </c>
      <c r="AA17" s="657" t="s">
        <v>690</v>
      </c>
      <c r="AB17" s="42">
        <f>SUM(W17+10)</f>
        <v>461.5</v>
      </c>
      <c r="AC17" s="42">
        <f>SUM(X17+10)</f>
        <v>461.5</v>
      </c>
      <c r="AD17" s="42">
        <f>SUM(Y17+10)</f>
        <v>461.5</v>
      </c>
      <c r="AE17" s="42" t="s">
        <v>627</v>
      </c>
      <c r="AF17" s="657" t="str">
        <f>VLOOKUP(A:A,'MCN Singapore onf rates'!E:K,7,FALSE)</f>
        <v>ON APP</v>
      </c>
      <c r="AG17" s="42">
        <f>SUM(W17+10)</f>
        <v>461.5</v>
      </c>
      <c r="AH17" s="42">
        <f>SUM(X17+10)</f>
        <v>461.5</v>
      </c>
      <c r="AI17" s="42">
        <f>SUM(Y17+10)</f>
        <v>461.5</v>
      </c>
      <c r="AJ17" s="42" t="s">
        <v>627</v>
      </c>
      <c r="AK17" s="662" t="str">
        <f>AF17</f>
        <v>ON APP</v>
      </c>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row>
    <row r="18" spans="1:62" s="656" customFormat="1">
      <c r="A18" s="39" t="s">
        <v>631</v>
      </c>
      <c r="B18" s="40" t="s">
        <v>249</v>
      </c>
      <c r="C18" s="40" t="s">
        <v>713</v>
      </c>
      <c r="D18" s="195">
        <f>VLOOKUP(A:A,'MCN Busan onf rates'!C:D,2,FALSE)</f>
        <v>195</v>
      </c>
      <c r="E18" s="195" t="str">
        <f>VLOOKUP(A:A,'MCN Busan onf rates'!C:F,4,FALSE)</f>
        <v>1CBM</v>
      </c>
      <c r="F18" s="195">
        <f>VLOOKUP(A:A,'MCN Singapore onf rates'!E:H,2,FALSE)</f>
        <v>357</v>
      </c>
      <c r="G18" s="195">
        <f>VLOOKUP(A:A,'MCN Singapore onf rates'!E:H,3,FALSE)</f>
        <v>0</v>
      </c>
      <c r="H18" s="195" t="e">
        <f>VLOOKUP(A:A,'NZ &amp; Pacific Island Rates'!B:G,2,FALSE)</f>
        <v>#N/A</v>
      </c>
      <c r="I18" s="195">
        <v>62.5</v>
      </c>
      <c r="J18" s="195">
        <v>10</v>
      </c>
      <c r="K18" s="494" t="s">
        <v>628</v>
      </c>
      <c r="L18" s="195">
        <f>SUM(I18+D18+J18)</f>
        <v>267.5</v>
      </c>
      <c r="M18" s="42">
        <f t="shared" si="9"/>
        <v>267.5</v>
      </c>
      <c r="N18" s="42">
        <f t="shared" si="10"/>
        <v>267.5</v>
      </c>
      <c r="O18" s="42">
        <f t="shared" si="11"/>
        <v>267.5</v>
      </c>
      <c r="P18" s="42" t="str">
        <f t="shared" si="0"/>
        <v>BUS</v>
      </c>
      <c r="Q18" s="43">
        <f>VLOOKUP(A:A,'MCN Busan onf rates'!C:K,9,FALSE)</f>
        <v>59</v>
      </c>
      <c r="R18" s="42">
        <f t="shared" si="1"/>
        <v>267.5</v>
      </c>
      <c r="S18" s="42">
        <f t="shared" si="2"/>
        <v>267.5</v>
      </c>
      <c r="T18" s="42">
        <f t="shared" si="3"/>
        <v>267.5</v>
      </c>
      <c r="U18" s="42" t="str">
        <f t="shared" si="4"/>
        <v>BUS</v>
      </c>
      <c r="V18" s="657">
        <f t="shared" ref="V18:V23" si="14">Q18-1</f>
        <v>58</v>
      </c>
      <c r="W18" s="42">
        <f t="shared" si="5"/>
        <v>267.5</v>
      </c>
      <c r="X18" s="42">
        <f t="shared" si="6"/>
        <v>267.5</v>
      </c>
      <c r="Y18" s="42">
        <f t="shared" si="7"/>
        <v>267.5</v>
      </c>
      <c r="Z18" s="42" t="str">
        <f t="shared" si="8"/>
        <v>BUS</v>
      </c>
      <c r="AA18" s="657">
        <f t="shared" ref="AA18:AA23" si="15">V18-2</f>
        <v>56</v>
      </c>
      <c r="AB18" s="42">
        <f>SUM(F18+I18+J18)</f>
        <v>429.5</v>
      </c>
      <c r="AC18" s="42">
        <f>SUM(AB18)</f>
        <v>429.5</v>
      </c>
      <c r="AD18" s="42">
        <f>SUM(AB18)</f>
        <v>429.5</v>
      </c>
      <c r="AE18" s="42" t="s">
        <v>627</v>
      </c>
      <c r="AF18" s="657">
        <f>VLOOKUP(A:A,'MCN Singapore onf rates'!E:K,7,FALSE)-4</f>
        <v>75</v>
      </c>
      <c r="AG18" s="42">
        <f t="shared" ref="AG18:AI22" si="16">SUM(AB18+10)</f>
        <v>439.5</v>
      </c>
      <c r="AH18" s="42">
        <f t="shared" si="16"/>
        <v>439.5</v>
      </c>
      <c r="AI18" s="42">
        <f t="shared" si="16"/>
        <v>439.5</v>
      </c>
      <c r="AJ18" s="42" t="s">
        <v>627</v>
      </c>
      <c r="AK18" s="662">
        <f>VLOOKUP(A:A,'MCN Singapore onf rates'!E:K,7,FALSE)-7</f>
        <v>72</v>
      </c>
      <c r="AL18" s="191"/>
      <c r="AM18" s="191"/>
      <c r="AN18" s="191"/>
      <c r="AO18" s="191"/>
      <c r="AP18" s="191"/>
      <c r="AQ18" s="29"/>
      <c r="AR18" s="29"/>
      <c r="AS18" s="29"/>
      <c r="AT18" s="29"/>
      <c r="AU18" s="29"/>
      <c r="AV18" s="29"/>
      <c r="AW18" s="29"/>
      <c r="AX18" s="29"/>
      <c r="AY18" s="29"/>
      <c r="AZ18" s="29"/>
      <c r="BA18" s="29"/>
      <c r="BB18" s="29"/>
      <c r="BC18" s="29"/>
      <c r="BD18" s="29"/>
      <c r="BE18" s="29"/>
      <c r="BF18" s="29"/>
      <c r="BG18" s="29"/>
      <c r="BH18" s="29"/>
      <c r="BI18" s="29"/>
      <c r="BJ18" s="29"/>
    </row>
    <row r="19" spans="1:62" s="656" customFormat="1" ht="12.6" customHeight="1">
      <c r="A19" s="39" t="s">
        <v>404</v>
      </c>
      <c r="B19" s="40" t="s">
        <v>249</v>
      </c>
      <c r="C19" s="40" t="s">
        <v>713</v>
      </c>
      <c r="D19" s="195">
        <f>VLOOKUP(A:A,'MCN Busan onf rates'!C:D,2,FALSE)</f>
        <v>225</v>
      </c>
      <c r="E19" s="195" t="str">
        <f>VLOOKUP(A:A,'MCN Busan onf rates'!C:F,4,FALSE)</f>
        <v>1CBM</v>
      </c>
      <c r="F19" s="195">
        <f>VLOOKUP(A:A,'MCN Singapore onf rates'!E:H,2,FALSE)</f>
        <v>369</v>
      </c>
      <c r="G19" s="195">
        <f>VLOOKUP(A:A,'MCN Singapore onf rates'!E:H,3,FALSE)</f>
        <v>0</v>
      </c>
      <c r="H19" s="195" t="e">
        <f>VLOOKUP(A:A,'NZ &amp; Pacific Island Rates'!B:G,2,FALSE)</f>
        <v>#N/A</v>
      </c>
      <c r="I19" s="195">
        <v>62.5</v>
      </c>
      <c r="J19" s="195">
        <v>10</v>
      </c>
      <c r="K19" s="494" t="s">
        <v>628</v>
      </c>
      <c r="L19" s="195">
        <f>SUM(I19+D19+J19)</f>
        <v>297.5</v>
      </c>
      <c r="M19" s="42">
        <f t="shared" si="9"/>
        <v>297.5</v>
      </c>
      <c r="N19" s="42">
        <f t="shared" si="10"/>
        <v>297.5</v>
      </c>
      <c r="O19" s="42">
        <f t="shared" si="11"/>
        <v>297.5</v>
      </c>
      <c r="P19" s="42" t="str">
        <f t="shared" si="0"/>
        <v>BUS</v>
      </c>
      <c r="Q19" s="43">
        <f>VLOOKUP(A:A,'MCN Busan onf rates'!C:K,9,FALSE)</f>
        <v>77</v>
      </c>
      <c r="R19" s="42">
        <f t="shared" si="1"/>
        <v>297.5</v>
      </c>
      <c r="S19" s="42">
        <f t="shared" si="2"/>
        <v>297.5</v>
      </c>
      <c r="T19" s="42">
        <f t="shared" si="3"/>
        <v>297.5</v>
      </c>
      <c r="U19" s="42" t="str">
        <f t="shared" si="4"/>
        <v>BUS</v>
      </c>
      <c r="V19" s="657">
        <f t="shared" si="14"/>
        <v>76</v>
      </c>
      <c r="W19" s="42">
        <f t="shared" si="5"/>
        <v>297.5</v>
      </c>
      <c r="X19" s="42">
        <f t="shared" si="6"/>
        <v>297.5</v>
      </c>
      <c r="Y19" s="42">
        <f t="shared" si="7"/>
        <v>297.5</v>
      </c>
      <c r="Z19" s="42" t="str">
        <f t="shared" si="8"/>
        <v>BUS</v>
      </c>
      <c r="AA19" s="657">
        <f t="shared" si="15"/>
        <v>74</v>
      </c>
      <c r="AB19" s="42">
        <f>SUM(F19+I19+J19)</f>
        <v>441.5</v>
      </c>
      <c r="AC19" s="42">
        <f>SUM(AB19)</f>
        <v>441.5</v>
      </c>
      <c r="AD19" s="42">
        <f>SUM(AB19)</f>
        <v>441.5</v>
      </c>
      <c r="AE19" s="42" t="s">
        <v>627</v>
      </c>
      <c r="AF19" s="657">
        <f>VLOOKUP(A:A,'MCN Singapore onf rates'!E:K,7,FALSE)-4</f>
        <v>83</v>
      </c>
      <c r="AG19" s="42">
        <f t="shared" si="16"/>
        <v>451.5</v>
      </c>
      <c r="AH19" s="42">
        <f t="shared" si="16"/>
        <v>451.5</v>
      </c>
      <c r="AI19" s="42">
        <f t="shared" si="16"/>
        <v>451.5</v>
      </c>
      <c r="AJ19" s="42" t="s">
        <v>627</v>
      </c>
      <c r="AK19" s="662">
        <f>VLOOKUP(A:A,'MCN Singapore onf rates'!E:K,7,FALSE)-7</f>
        <v>80</v>
      </c>
      <c r="AL19" s="191"/>
      <c r="AM19" s="191"/>
      <c r="AN19" s="191"/>
      <c r="AO19" s="191"/>
      <c r="AP19" s="191"/>
      <c r="AQ19" s="29"/>
      <c r="AR19" s="29"/>
      <c r="AS19" s="29"/>
      <c r="AT19" s="29"/>
      <c r="AU19" s="29"/>
      <c r="AV19" s="29"/>
      <c r="AW19" s="29"/>
      <c r="AX19" s="29"/>
      <c r="AY19" s="29"/>
      <c r="AZ19" s="29"/>
      <c r="BA19" s="29"/>
      <c r="BB19" s="29"/>
      <c r="BC19" s="29"/>
      <c r="BD19" s="29"/>
      <c r="BE19" s="29"/>
      <c r="BF19" s="29"/>
      <c r="BG19" s="29"/>
      <c r="BH19" s="29"/>
      <c r="BI19" s="29"/>
      <c r="BJ19" s="29"/>
    </row>
    <row r="20" spans="1:62" s="656" customFormat="1" ht="13.2" customHeight="1">
      <c r="A20" s="36" t="s">
        <v>545</v>
      </c>
      <c r="B20" s="41" t="s">
        <v>249</v>
      </c>
      <c r="C20" s="40" t="s">
        <v>713</v>
      </c>
      <c r="D20" s="195">
        <f>VLOOKUP(A:A,'MCN Busan onf rates'!C:D,2,FALSE)</f>
        <v>225</v>
      </c>
      <c r="E20" s="195" t="str">
        <f>VLOOKUP(A:A,'MCN Busan onf rates'!C:F,4,FALSE)</f>
        <v>1CBM</v>
      </c>
      <c r="F20" s="195">
        <f>VLOOKUP(A:A,'MCN Singapore onf rates'!E:H,2,FALSE)</f>
        <v>369</v>
      </c>
      <c r="G20" s="195">
        <f>VLOOKUP(A:A,'MCN Singapore onf rates'!E:H,3,FALSE)</f>
        <v>0</v>
      </c>
      <c r="H20" s="195" t="e">
        <f>VLOOKUP(A:A,'NZ &amp; Pacific Island Rates'!B:G,2,FALSE)</f>
        <v>#N/A</v>
      </c>
      <c r="I20" s="195">
        <v>62.5</v>
      </c>
      <c r="J20" s="195">
        <v>10</v>
      </c>
      <c r="K20" s="494" t="s">
        <v>628</v>
      </c>
      <c r="L20" s="195">
        <f>SUM(I20+D20+J20)</f>
        <v>297.5</v>
      </c>
      <c r="M20" s="42">
        <f t="shared" si="9"/>
        <v>297.5</v>
      </c>
      <c r="N20" s="42">
        <f t="shared" si="10"/>
        <v>297.5</v>
      </c>
      <c r="O20" s="42">
        <f t="shared" si="11"/>
        <v>297.5</v>
      </c>
      <c r="P20" s="42" t="str">
        <f t="shared" si="0"/>
        <v>BUS</v>
      </c>
      <c r="Q20" s="43">
        <f>VLOOKUP(A:A,'MCN Busan onf rates'!C:K,9,FALSE)</f>
        <v>69</v>
      </c>
      <c r="R20" s="42">
        <f t="shared" si="1"/>
        <v>297.5</v>
      </c>
      <c r="S20" s="42">
        <f t="shared" si="2"/>
        <v>297.5</v>
      </c>
      <c r="T20" s="42">
        <f t="shared" si="3"/>
        <v>297.5</v>
      </c>
      <c r="U20" s="42" t="str">
        <f t="shared" si="4"/>
        <v>BUS</v>
      </c>
      <c r="V20" s="657">
        <f t="shared" si="14"/>
        <v>68</v>
      </c>
      <c r="W20" s="42">
        <f t="shared" si="5"/>
        <v>297.5</v>
      </c>
      <c r="X20" s="42">
        <f t="shared" si="6"/>
        <v>297.5</v>
      </c>
      <c r="Y20" s="42">
        <f t="shared" si="7"/>
        <v>297.5</v>
      </c>
      <c r="Z20" s="42" t="str">
        <f t="shared" si="8"/>
        <v>BUS</v>
      </c>
      <c r="AA20" s="657">
        <f t="shared" si="15"/>
        <v>66</v>
      </c>
      <c r="AB20" s="42">
        <f>SUM(F20+I20+J20)</f>
        <v>441.5</v>
      </c>
      <c r="AC20" s="42">
        <f>SUM(AB20)</f>
        <v>441.5</v>
      </c>
      <c r="AD20" s="42">
        <f>SUM(AB20)</f>
        <v>441.5</v>
      </c>
      <c r="AE20" s="42" t="s">
        <v>627</v>
      </c>
      <c r="AF20" s="657">
        <f>VLOOKUP(A:A,'MCN Singapore onf rates'!E:K,7,FALSE)-4</f>
        <v>75</v>
      </c>
      <c r="AG20" s="42">
        <f t="shared" si="16"/>
        <v>451.5</v>
      </c>
      <c r="AH20" s="42">
        <f t="shared" si="16"/>
        <v>451.5</v>
      </c>
      <c r="AI20" s="42">
        <f t="shared" si="16"/>
        <v>451.5</v>
      </c>
      <c r="AJ20" s="42" t="s">
        <v>627</v>
      </c>
      <c r="AK20" s="662">
        <f>VLOOKUP(A:A,'MCN Singapore onf rates'!E:K,7,FALSE)-7</f>
        <v>72</v>
      </c>
      <c r="AL20" s="191"/>
      <c r="AM20" s="191"/>
      <c r="AN20" s="191"/>
      <c r="AO20" s="191"/>
      <c r="AP20" s="191"/>
      <c r="AQ20" s="29"/>
      <c r="AR20" s="29"/>
      <c r="AS20" s="29"/>
      <c r="AT20" s="29"/>
      <c r="AU20" s="29"/>
      <c r="AV20" s="29"/>
      <c r="AW20" s="29"/>
      <c r="AX20" s="29"/>
      <c r="AY20" s="29"/>
      <c r="AZ20" s="29"/>
      <c r="BA20" s="29"/>
      <c r="BB20" s="29"/>
      <c r="BC20" s="29"/>
      <c r="BD20" s="29"/>
      <c r="BE20" s="29"/>
      <c r="BF20" s="29"/>
      <c r="BG20" s="29"/>
      <c r="BH20" s="29"/>
      <c r="BI20" s="29"/>
      <c r="BJ20" s="29"/>
    </row>
    <row r="21" spans="1:62" s="715" customFormat="1">
      <c r="A21" s="36" t="s">
        <v>546</v>
      </c>
      <c r="B21" s="41" t="s">
        <v>249</v>
      </c>
      <c r="C21" s="40" t="s">
        <v>713</v>
      </c>
      <c r="D21" s="195">
        <f>VLOOKUP(A:A,'MCN Busan onf rates'!C:D,2,FALSE)</f>
        <v>185</v>
      </c>
      <c r="E21" s="195" t="str">
        <f>VLOOKUP(A:A,'MCN Busan onf rates'!C:F,4,FALSE)</f>
        <v>1CBM</v>
      </c>
      <c r="F21" s="195">
        <f>VLOOKUP(A:A,'MCN Singapore onf rates'!E:H,2,FALSE)</f>
        <v>317</v>
      </c>
      <c r="G21" s="195">
        <f>VLOOKUP(A:A,'MCN Singapore onf rates'!E:H,3,FALSE)</f>
        <v>0</v>
      </c>
      <c r="H21" s="195" t="e">
        <f>VLOOKUP(A:A,'NZ &amp; Pacific Island Rates'!B:G,2,FALSE)</f>
        <v>#N/A</v>
      </c>
      <c r="I21" s="195">
        <v>62.5</v>
      </c>
      <c r="J21" s="195">
        <v>10</v>
      </c>
      <c r="K21" s="494" t="s">
        <v>628</v>
      </c>
      <c r="L21" s="195">
        <f>SUM(I21+D21+J21)</f>
        <v>257.5</v>
      </c>
      <c r="M21" s="42">
        <f t="shared" si="9"/>
        <v>257.5</v>
      </c>
      <c r="N21" s="42">
        <f t="shared" si="10"/>
        <v>257.5</v>
      </c>
      <c r="O21" s="42">
        <f t="shared" si="11"/>
        <v>257.5</v>
      </c>
      <c r="P21" s="42" t="str">
        <f t="shared" si="0"/>
        <v>BUS</v>
      </c>
      <c r="Q21" s="43">
        <f>VLOOKUP(A:A,'MCN Busan onf rates'!C:K,9,FALSE)</f>
        <v>59</v>
      </c>
      <c r="R21" s="42">
        <f t="shared" si="1"/>
        <v>257.5</v>
      </c>
      <c r="S21" s="42">
        <f t="shared" si="2"/>
        <v>257.5</v>
      </c>
      <c r="T21" s="42">
        <f t="shared" si="3"/>
        <v>257.5</v>
      </c>
      <c r="U21" s="42" t="str">
        <f t="shared" si="4"/>
        <v>BUS</v>
      </c>
      <c r="V21" s="657">
        <f t="shared" si="14"/>
        <v>58</v>
      </c>
      <c r="W21" s="42">
        <f t="shared" si="5"/>
        <v>257.5</v>
      </c>
      <c r="X21" s="42">
        <f t="shared" si="6"/>
        <v>257.5</v>
      </c>
      <c r="Y21" s="42">
        <f t="shared" si="7"/>
        <v>257.5</v>
      </c>
      <c r="Z21" s="42" t="str">
        <f t="shared" si="8"/>
        <v>BUS</v>
      </c>
      <c r="AA21" s="657">
        <f t="shared" si="15"/>
        <v>56</v>
      </c>
      <c r="AB21" s="42">
        <f>SUM(F21+I21+J21)</f>
        <v>389.5</v>
      </c>
      <c r="AC21" s="42">
        <f>SUM(AB21)</f>
        <v>389.5</v>
      </c>
      <c r="AD21" s="42">
        <f>SUM(AB21)</f>
        <v>389.5</v>
      </c>
      <c r="AE21" s="42" t="s">
        <v>627</v>
      </c>
      <c r="AF21" s="657">
        <f>VLOOKUP(A:A,'MCN Singapore onf rates'!E:K,7,FALSE)-4</f>
        <v>65</v>
      </c>
      <c r="AG21" s="42">
        <f t="shared" si="16"/>
        <v>399.5</v>
      </c>
      <c r="AH21" s="42">
        <f t="shared" si="16"/>
        <v>399.5</v>
      </c>
      <c r="AI21" s="42">
        <f t="shared" si="16"/>
        <v>399.5</v>
      </c>
      <c r="AJ21" s="42" t="s">
        <v>627</v>
      </c>
      <c r="AK21" s="662">
        <f>VLOOKUP(A:A,'MCN Singapore onf rates'!E:K,7,FALSE)-7</f>
        <v>62</v>
      </c>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row>
    <row r="22" spans="1:62" s="715" customFormat="1">
      <c r="A22" s="36" t="s">
        <v>50</v>
      </c>
      <c r="B22" s="41" t="s">
        <v>249</v>
      </c>
      <c r="C22" s="40" t="s">
        <v>713</v>
      </c>
      <c r="D22" s="195">
        <f>VLOOKUP(A:A,'MCN Busan onf rates'!C:D,2,FALSE)</f>
        <v>235</v>
      </c>
      <c r="E22" s="195" t="str">
        <f>VLOOKUP(A:A,'MCN Busan onf rates'!C:F,4,FALSE)</f>
        <v>1CBM</v>
      </c>
      <c r="F22" s="195">
        <f>VLOOKUP(A:A,'MCN Singapore onf rates'!E:H,2,FALSE)</f>
        <v>258</v>
      </c>
      <c r="G22" s="195">
        <f>VLOOKUP(A:A,'MCN Singapore onf rates'!E:H,3,FALSE)</f>
        <v>0</v>
      </c>
      <c r="H22" s="195" t="e">
        <f>VLOOKUP(A:A,'NZ &amp; Pacific Island Rates'!B:G,2,FALSE)</f>
        <v>#N/A</v>
      </c>
      <c r="I22" s="195">
        <v>62.5</v>
      </c>
      <c r="J22" s="195">
        <v>10</v>
      </c>
      <c r="K22" s="494" t="s">
        <v>628</v>
      </c>
      <c r="L22" s="195">
        <f>SUM(I22+D22+J22)</f>
        <v>307.5</v>
      </c>
      <c r="M22" s="42">
        <f t="shared" si="9"/>
        <v>307.5</v>
      </c>
      <c r="N22" s="42">
        <f t="shared" si="10"/>
        <v>307.5</v>
      </c>
      <c r="O22" s="42">
        <f t="shared" si="11"/>
        <v>307.5</v>
      </c>
      <c r="P22" s="42" t="str">
        <f t="shared" si="0"/>
        <v>BUS</v>
      </c>
      <c r="Q22" s="43">
        <f>VLOOKUP(A:A,'MCN Busan onf rates'!C:K,9,FALSE)</f>
        <v>72</v>
      </c>
      <c r="R22" s="42">
        <f t="shared" si="1"/>
        <v>307.5</v>
      </c>
      <c r="S22" s="42">
        <f t="shared" si="2"/>
        <v>307.5</v>
      </c>
      <c r="T22" s="42">
        <f t="shared" si="3"/>
        <v>307.5</v>
      </c>
      <c r="U22" s="42" t="str">
        <f t="shared" si="4"/>
        <v>BUS</v>
      </c>
      <c r="V22" s="657">
        <f t="shared" si="14"/>
        <v>71</v>
      </c>
      <c r="W22" s="42">
        <f t="shared" si="5"/>
        <v>307.5</v>
      </c>
      <c r="X22" s="42">
        <f t="shared" si="6"/>
        <v>307.5</v>
      </c>
      <c r="Y22" s="42">
        <f t="shared" si="7"/>
        <v>307.5</v>
      </c>
      <c r="Z22" s="42" t="str">
        <f t="shared" si="8"/>
        <v>BUS</v>
      </c>
      <c r="AA22" s="657">
        <f t="shared" si="15"/>
        <v>69</v>
      </c>
      <c r="AB22" s="42">
        <f>SUM(F22+I22+J22)</f>
        <v>330.5</v>
      </c>
      <c r="AC22" s="42">
        <f>SUM(AB22)</f>
        <v>330.5</v>
      </c>
      <c r="AD22" s="42">
        <f>SUM(AB22)</f>
        <v>330.5</v>
      </c>
      <c r="AE22" s="42" t="s">
        <v>627</v>
      </c>
      <c r="AF22" s="657">
        <f>VLOOKUP(A:A,'MCN Singapore onf rates'!E:K,7,FALSE)-4</f>
        <v>40</v>
      </c>
      <c r="AG22" s="42">
        <f t="shared" si="16"/>
        <v>340.5</v>
      </c>
      <c r="AH22" s="42">
        <f t="shared" si="16"/>
        <v>340.5</v>
      </c>
      <c r="AI22" s="42">
        <f t="shared" si="16"/>
        <v>340.5</v>
      </c>
      <c r="AJ22" s="42" t="s">
        <v>627</v>
      </c>
      <c r="AK22" s="662">
        <f>VLOOKUP(A:A,'MCN Singapore onf rates'!E:K,7,FALSE)-7</f>
        <v>37</v>
      </c>
      <c r="AL22" s="191"/>
      <c r="AM22" s="191"/>
      <c r="AN22" s="191"/>
      <c r="AO22" s="191"/>
      <c r="AP22" s="191"/>
    </row>
    <row r="23" spans="1:62" s="715" customFormat="1">
      <c r="A23" s="489" t="s">
        <v>547</v>
      </c>
      <c r="B23" s="40" t="s">
        <v>317</v>
      </c>
      <c r="C23" s="40" t="s">
        <v>713</v>
      </c>
      <c r="D23" s="195" t="e">
        <f>VLOOKUP(A:A,'MCN Busan onf rates'!C:D,2,FALSE)</f>
        <v>#N/A</v>
      </c>
      <c r="E23" s="195" t="e">
        <f>VLOOKUP(A:A,'MCN Busan onf rates'!C:F,4,FALSE)</f>
        <v>#N/A</v>
      </c>
      <c r="F23" s="195">
        <f>VLOOKUP(A:A,'MCN Singapore onf rates'!E:H,2,FALSE)</f>
        <v>46</v>
      </c>
      <c r="G23" s="195">
        <f>VLOOKUP(A:A,'MCN Singapore onf rates'!E:H,3,FALSE)</f>
        <v>0</v>
      </c>
      <c r="H23" s="195" t="e">
        <f>VLOOKUP(A:A,'NZ &amp; Pacific Island Rates'!B:G,2,FALSE)</f>
        <v>#N/A</v>
      </c>
      <c r="I23" s="195">
        <v>62.5</v>
      </c>
      <c r="J23" s="195">
        <v>10</v>
      </c>
      <c r="K23" s="494" t="s">
        <v>627</v>
      </c>
      <c r="L23" s="195">
        <f>SUM(I23+F23+J23)</f>
        <v>118.5</v>
      </c>
      <c r="M23" s="42">
        <f t="shared" si="9"/>
        <v>118.5</v>
      </c>
      <c r="N23" s="42">
        <f t="shared" si="10"/>
        <v>118.5</v>
      </c>
      <c r="O23" s="42">
        <f t="shared" si="11"/>
        <v>118.5</v>
      </c>
      <c r="P23" s="42" t="str">
        <f t="shared" si="0"/>
        <v>SIN</v>
      </c>
      <c r="Q23" s="657">
        <f>VLOOKUP(A:A,'MCN Singapore onf rates'!E:K,7,FALSE)</f>
        <v>26</v>
      </c>
      <c r="R23" s="42">
        <f t="shared" si="1"/>
        <v>118.5</v>
      </c>
      <c r="S23" s="42">
        <f t="shared" si="2"/>
        <v>118.5</v>
      </c>
      <c r="T23" s="42">
        <f t="shared" si="3"/>
        <v>118.5</v>
      </c>
      <c r="U23" s="42" t="str">
        <f t="shared" si="4"/>
        <v>SIN</v>
      </c>
      <c r="V23" s="657">
        <f t="shared" si="14"/>
        <v>25</v>
      </c>
      <c r="W23" s="42">
        <f t="shared" si="5"/>
        <v>118.5</v>
      </c>
      <c r="X23" s="42">
        <f t="shared" si="6"/>
        <v>118.5</v>
      </c>
      <c r="Y23" s="42">
        <f t="shared" si="7"/>
        <v>118.5</v>
      </c>
      <c r="Z23" s="42" t="str">
        <f t="shared" si="8"/>
        <v>SIN</v>
      </c>
      <c r="AA23" s="657">
        <f t="shared" si="15"/>
        <v>23</v>
      </c>
      <c r="AB23" s="42">
        <f t="shared" ref="AB23:AD27" si="17">SUM(W23+10)</f>
        <v>128.5</v>
      </c>
      <c r="AC23" s="42">
        <f t="shared" si="17"/>
        <v>128.5</v>
      </c>
      <c r="AD23" s="42">
        <f t="shared" si="17"/>
        <v>128.5</v>
      </c>
      <c r="AE23" s="42" t="s">
        <v>627</v>
      </c>
      <c r="AF23" s="657">
        <f>VLOOKUP(A:A,'MCN Singapore onf rates'!E:K,7,FALSE)-4</f>
        <v>22</v>
      </c>
      <c r="AG23" s="42">
        <f t="shared" ref="AG23:AI27" si="18">SUM(W23+10)</f>
        <v>128.5</v>
      </c>
      <c r="AH23" s="42">
        <f t="shared" si="18"/>
        <v>128.5</v>
      </c>
      <c r="AI23" s="42">
        <f t="shared" si="18"/>
        <v>128.5</v>
      </c>
      <c r="AJ23" s="42" t="s">
        <v>627</v>
      </c>
      <c r="AK23" s="662">
        <f>VLOOKUP(A:A,'MCN Singapore onf rates'!E:K,7,FALSE)-7</f>
        <v>19</v>
      </c>
      <c r="AL23" s="29"/>
      <c r="AM23" s="29"/>
      <c r="AN23" s="29"/>
      <c r="AO23" s="29"/>
      <c r="AP23" s="29"/>
      <c r="AQ23" s="191"/>
      <c r="AR23" s="191"/>
      <c r="AS23" s="191"/>
      <c r="AT23" s="191"/>
      <c r="AU23" s="191"/>
      <c r="AV23" s="191"/>
      <c r="AW23" s="191"/>
      <c r="AX23" s="191"/>
      <c r="AY23" s="191"/>
      <c r="AZ23" s="191"/>
      <c r="BA23" s="191"/>
      <c r="BB23" s="191"/>
      <c r="BC23" s="191"/>
      <c r="BD23" s="191"/>
      <c r="BE23" s="191"/>
      <c r="BF23" s="191"/>
      <c r="BG23" s="191"/>
      <c r="BH23" s="191"/>
      <c r="BI23" s="191"/>
      <c r="BJ23" s="191"/>
    </row>
    <row r="24" spans="1:62" s="715" customFormat="1">
      <c r="A24" s="39" t="s">
        <v>3</v>
      </c>
      <c r="B24" s="40" t="s">
        <v>4</v>
      </c>
      <c r="C24" s="40" t="s">
        <v>713</v>
      </c>
      <c r="D24" s="195" t="e">
        <f>VLOOKUP(A:A,'MCN Busan onf rates'!C:D,2,FALSE)</f>
        <v>#N/A</v>
      </c>
      <c r="E24" s="195" t="e">
        <f>VLOOKUP(A:A,'MCN Busan onf rates'!C:F,4,FALSE)</f>
        <v>#N/A</v>
      </c>
      <c r="F24" s="195">
        <f>VLOOKUP(A:A,'MCN Singapore onf rates'!E:H,2,FALSE)</f>
        <v>354</v>
      </c>
      <c r="G24" s="195">
        <f>VLOOKUP(A:A,'MCN Singapore onf rates'!E:H,3,FALSE)</f>
        <v>0</v>
      </c>
      <c r="H24" s="195" t="e">
        <f>VLOOKUP(A:A,'NZ &amp; Pacific Island Rates'!B:G,2,FALSE)</f>
        <v>#N/A</v>
      </c>
      <c r="I24" s="195">
        <v>62.5</v>
      </c>
      <c r="J24" s="195">
        <v>10</v>
      </c>
      <c r="K24" s="494" t="s">
        <v>627</v>
      </c>
      <c r="L24" s="195">
        <f>SUM(I24+F24+J24)</f>
        <v>426.5</v>
      </c>
      <c r="M24" s="42">
        <f t="shared" si="9"/>
        <v>426.5</v>
      </c>
      <c r="N24" s="42">
        <f t="shared" si="10"/>
        <v>426.5</v>
      </c>
      <c r="O24" s="42">
        <f t="shared" si="11"/>
        <v>426.5</v>
      </c>
      <c r="P24" s="42" t="str">
        <f t="shared" si="0"/>
        <v>SIN</v>
      </c>
      <c r="Q24" s="657" t="str">
        <f>VLOOKUP(A:A,'MCN Singapore onf rates'!E:K,7,FALSE)</f>
        <v>ON APP</v>
      </c>
      <c r="R24" s="42">
        <f t="shared" si="1"/>
        <v>426.5</v>
      </c>
      <c r="S24" s="42">
        <f t="shared" si="2"/>
        <v>426.5</v>
      </c>
      <c r="T24" s="42">
        <f t="shared" si="3"/>
        <v>426.5</v>
      </c>
      <c r="U24" s="42" t="str">
        <f t="shared" si="4"/>
        <v>SIN</v>
      </c>
      <c r="V24" s="658" t="s">
        <v>690</v>
      </c>
      <c r="W24" s="42">
        <f t="shared" si="5"/>
        <v>426.5</v>
      </c>
      <c r="X24" s="42">
        <f t="shared" si="6"/>
        <v>426.5</v>
      </c>
      <c r="Y24" s="42">
        <f t="shared" si="7"/>
        <v>426.5</v>
      </c>
      <c r="Z24" s="42" t="str">
        <f t="shared" si="8"/>
        <v>SIN</v>
      </c>
      <c r="AA24" s="657" t="s">
        <v>690</v>
      </c>
      <c r="AB24" s="42">
        <f t="shared" si="17"/>
        <v>436.5</v>
      </c>
      <c r="AC24" s="42">
        <f t="shared" si="17"/>
        <v>436.5</v>
      </c>
      <c r="AD24" s="42">
        <f t="shared" si="17"/>
        <v>436.5</v>
      </c>
      <c r="AE24" s="42" t="s">
        <v>627</v>
      </c>
      <c r="AF24" s="657" t="str">
        <f>VLOOKUP(A:A,'MCN Singapore onf rates'!E:K,7,FALSE)</f>
        <v>ON APP</v>
      </c>
      <c r="AG24" s="42">
        <f t="shared" si="18"/>
        <v>436.5</v>
      </c>
      <c r="AH24" s="42">
        <f t="shared" si="18"/>
        <v>436.5</v>
      </c>
      <c r="AI24" s="42">
        <f t="shared" si="18"/>
        <v>436.5</v>
      </c>
      <c r="AJ24" s="42" t="s">
        <v>627</v>
      </c>
      <c r="AK24" s="662" t="str">
        <f>AF24</f>
        <v>ON APP</v>
      </c>
      <c r="AL24" s="29"/>
      <c r="AM24" s="29"/>
      <c r="AN24" s="29"/>
      <c r="AO24" s="29"/>
      <c r="AP24" s="29"/>
      <c r="AQ24" s="191"/>
      <c r="AR24" s="191"/>
      <c r="AS24" s="191"/>
      <c r="AT24" s="191"/>
      <c r="AU24" s="191"/>
      <c r="AV24" s="191"/>
      <c r="AW24" s="191"/>
      <c r="AX24" s="191"/>
      <c r="AY24" s="191"/>
      <c r="AZ24" s="191"/>
      <c r="BA24" s="191"/>
      <c r="BB24" s="191"/>
      <c r="BC24" s="191"/>
      <c r="BD24" s="191"/>
      <c r="BE24" s="191"/>
      <c r="BF24" s="191"/>
      <c r="BG24" s="191"/>
      <c r="BH24" s="191"/>
      <c r="BI24" s="191"/>
      <c r="BJ24" s="191"/>
    </row>
    <row r="25" spans="1:62" s="715" customFormat="1">
      <c r="A25" s="39" t="s">
        <v>44</v>
      </c>
      <c r="B25" s="40" t="s">
        <v>4</v>
      </c>
      <c r="C25" s="40" t="s">
        <v>713</v>
      </c>
      <c r="D25" s="195" t="e">
        <f>VLOOKUP(A:A,'MCN Busan onf rates'!C:D,2,FALSE)</f>
        <v>#N/A</v>
      </c>
      <c r="E25" s="195" t="e">
        <f>VLOOKUP(A:A,'MCN Busan onf rates'!C:F,4,FALSE)</f>
        <v>#N/A</v>
      </c>
      <c r="F25" s="195">
        <f>VLOOKUP(A:A,'MCN Singapore onf rates'!E:H,2,FALSE)</f>
        <v>309</v>
      </c>
      <c r="G25" s="195" t="str">
        <f>VLOOKUP(A:A,'MCN Singapore onf rates'!E:H,3,FALSE)</f>
        <v>1 w/m</v>
      </c>
      <c r="H25" s="195" t="e">
        <f>VLOOKUP(A:A,'NZ &amp; Pacific Island Rates'!B:G,2,FALSE)</f>
        <v>#N/A</v>
      </c>
      <c r="I25" s="195">
        <v>62.5</v>
      </c>
      <c r="J25" s="195">
        <v>10</v>
      </c>
      <c r="K25" s="494" t="s">
        <v>627</v>
      </c>
      <c r="L25" s="195">
        <f>SUM(I25+F25+J25)</f>
        <v>381.5</v>
      </c>
      <c r="M25" s="42">
        <f t="shared" si="9"/>
        <v>381.5</v>
      </c>
      <c r="N25" s="42">
        <f t="shared" si="10"/>
        <v>381.5</v>
      </c>
      <c r="O25" s="42">
        <f t="shared" si="11"/>
        <v>381.5</v>
      </c>
      <c r="P25" s="42" t="str">
        <f t="shared" si="0"/>
        <v>SIN</v>
      </c>
      <c r="Q25" s="657" t="str">
        <f>VLOOKUP(A:A,'MCN Singapore onf rates'!E:K,7,FALSE)</f>
        <v>ON APP</v>
      </c>
      <c r="R25" s="42">
        <f t="shared" si="1"/>
        <v>381.5</v>
      </c>
      <c r="S25" s="42">
        <f t="shared" si="2"/>
        <v>381.5</v>
      </c>
      <c r="T25" s="42">
        <f t="shared" si="3"/>
        <v>381.5</v>
      </c>
      <c r="U25" s="42" t="str">
        <f t="shared" si="4"/>
        <v>SIN</v>
      </c>
      <c r="V25" s="658" t="s">
        <v>690</v>
      </c>
      <c r="W25" s="42">
        <f t="shared" si="5"/>
        <v>381.5</v>
      </c>
      <c r="X25" s="42">
        <f t="shared" si="6"/>
        <v>381.5</v>
      </c>
      <c r="Y25" s="42">
        <f t="shared" si="7"/>
        <v>381.5</v>
      </c>
      <c r="Z25" s="42" t="str">
        <f t="shared" si="8"/>
        <v>SIN</v>
      </c>
      <c r="AA25" s="657" t="s">
        <v>690</v>
      </c>
      <c r="AB25" s="42">
        <f t="shared" si="17"/>
        <v>391.5</v>
      </c>
      <c r="AC25" s="42">
        <f t="shared" si="17"/>
        <v>391.5</v>
      </c>
      <c r="AD25" s="42">
        <f t="shared" si="17"/>
        <v>391.5</v>
      </c>
      <c r="AE25" s="42" t="s">
        <v>627</v>
      </c>
      <c r="AF25" s="657" t="str">
        <f>VLOOKUP(A:A,'MCN Singapore onf rates'!E:K,7,FALSE)</f>
        <v>ON APP</v>
      </c>
      <c r="AG25" s="42">
        <f t="shared" si="18"/>
        <v>391.5</v>
      </c>
      <c r="AH25" s="42">
        <f t="shared" si="18"/>
        <v>391.5</v>
      </c>
      <c r="AI25" s="42">
        <f t="shared" si="18"/>
        <v>391.5</v>
      </c>
      <c r="AJ25" s="42" t="str">
        <f>Z25</f>
        <v>SIN</v>
      </c>
      <c r="AK25" s="662" t="str">
        <f>AF25</f>
        <v>ON APP</v>
      </c>
      <c r="AL25" s="29"/>
      <c r="AM25" s="29"/>
      <c r="AN25" s="29"/>
      <c r="AO25" s="29"/>
      <c r="AP25" s="29"/>
      <c r="AQ25" s="191"/>
      <c r="AR25" s="191"/>
      <c r="AS25" s="191"/>
      <c r="AT25" s="191"/>
      <c r="AU25" s="191"/>
      <c r="AV25" s="191"/>
      <c r="AW25" s="191"/>
      <c r="AX25" s="191"/>
      <c r="AY25" s="191"/>
      <c r="AZ25" s="191"/>
      <c r="BA25" s="191"/>
      <c r="BB25" s="191"/>
      <c r="BC25" s="191"/>
      <c r="BD25" s="191"/>
      <c r="BE25" s="191"/>
      <c r="BF25" s="191"/>
      <c r="BG25" s="191"/>
      <c r="BH25" s="191"/>
      <c r="BI25" s="191"/>
      <c r="BJ25" s="191"/>
    </row>
    <row r="26" spans="1:62" s="715" customFormat="1" ht="16.2" customHeight="1">
      <c r="A26" s="39" t="s">
        <v>548</v>
      </c>
      <c r="B26" s="40" t="s">
        <v>412</v>
      </c>
      <c r="C26" s="40" t="s">
        <v>713</v>
      </c>
      <c r="D26" s="195">
        <f>VLOOKUP(A:A,'MCN Busan onf rates'!C:D,2,FALSE)</f>
        <v>100</v>
      </c>
      <c r="E26" s="195">
        <f>VLOOKUP(A:A,'MCN Busan onf rates'!C:F,4,FALSE)</f>
        <v>0</v>
      </c>
      <c r="F26" s="195">
        <f>VLOOKUP(A:A,'MCN Singapore onf rates'!E:H,2,FALSE)</f>
        <v>76</v>
      </c>
      <c r="G26" s="195">
        <f>VLOOKUP(A:A,'MCN Singapore onf rates'!E:H,3,FALSE)</f>
        <v>0</v>
      </c>
      <c r="H26" s="195" t="e">
        <f>VLOOKUP(A:A,'NZ &amp; Pacific Island Rates'!B:G,2,FALSE)</f>
        <v>#N/A</v>
      </c>
      <c r="I26" s="195">
        <v>62.5</v>
      </c>
      <c r="J26" s="195">
        <v>10</v>
      </c>
      <c r="K26" s="494" t="s">
        <v>627</v>
      </c>
      <c r="L26" s="195">
        <f>SUM(I26+F26+J26)</f>
        <v>148.5</v>
      </c>
      <c r="M26" s="42">
        <f t="shared" si="9"/>
        <v>148.5</v>
      </c>
      <c r="N26" s="42">
        <f t="shared" si="10"/>
        <v>148.5</v>
      </c>
      <c r="O26" s="42">
        <f t="shared" si="11"/>
        <v>148.5</v>
      </c>
      <c r="P26" s="42" t="str">
        <f t="shared" si="0"/>
        <v>SIN</v>
      </c>
      <c r="Q26" s="657">
        <f>VLOOKUP(A:A,'MCN Singapore onf rates'!E:K,7,FALSE)</f>
        <v>26</v>
      </c>
      <c r="R26" s="42">
        <f t="shared" si="1"/>
        <v>148.5</v>
      </c>
      <c r="S26" s="42">
        <f t="shared" si="2"/>
        <v>148.5</v>
      </c>
      <c r="T26" s="42">
        <f t="shared" si="3"/>
        <v>148.5</v>
      </c>
      <c r="U26" s="42" t="str">
        <f t="shared" si="4"/>
        <v>SIN</v>
      </c>
      <c r="V26" s="657">
        <f>Q26-1</f>
        <v>25</v>
      </c>
      <c r="W26" s="42">
        <f t="shared" si="5"/>
        <v>148.5</v>
      </c>
      <c r="X26" s="42">
        <f t="shared" si="6"/>
        <v>148.5</v>
      </c>
      <c r="Y26" s="42">
        <f t="shared" si="7"/>
        <v>148.5</v>
      </c>
      <c r="Z26" s="42" t="str">
        <f t="shared" si="8"/>
        <v>SIN</v>
      </c>
      <c r="AA26" s="657">
        <f>V26-2</f>
        <v>23</v>
      </c>
      <c r="AB26" s="42">
        <f t="shared" si="17"/>
        <v>158.5</v>
      </c>
      <c r="AC26" s="42">
        <f t="shared" si="17"/>
        <v>158.5</v>
      </c>
      <c r="AD26" s="42">
        <f t="shared" si="17"/>
        <v>158.5</v>
      </c>
      <c r="AE26" s="42" t="s">
        <v>627</v>
      </c>
      <c r="AF26" s="657">
        <f>VLOOKUP(A:A,'MCN Singapore onf rates'!E:K,7,FALSE)-4</f>
        <v>22</v>
      </c>
      <c r="AG26" s="42">
        <f t="shared" si="18"/>
        <v>158.5</v>
      </c>
      <c r="AH26" s="42">
        <f t="shared" si="18"/>
        <v>158.5</v>
      </c>
      <c r="AI26" s="42">
        <f t="shared" si="18"/>
        <v>158.5</v>
      </c>
      <c r="AJ26" s="42" t="s">
        <v>627</v>
      </c>
      <c r="AK26" s="662">
        <f>VLOOKUP(A:A,'MCN Singapore onf rates'!E:K,7,FALSE)-7</f>
        <v>19</v>
      </c>
      <c r="AL26" s="29"/>
      <c r="AM26" s="29"/>
      <c r="AN26" s="29"/>
      <c r="AO26" s="29"/>
      <c r="AP26" s="29"/>
      <c r="AQ26" s="191"/>
      <c r="AR26" s="191"/>
      <c r="AS26" s="191"/>
      <c r="AT26" s="191"/>
      <c r="AU26" s="191"/>
      <c r="AV26" s="191"/>
      <c r="AW26" s="191"/>
      <c r="AX26" s="191"/>
      <c r="AY26" s="191"/>
      <c r="AZ26" s="191"/>
      <c r="BA26" s="191"/>
      <c r="BB26" s="191"/>
      <c r="BC26" s="191"/>
      <c r="BD26" s="191"/>
      <c r="BE26" s="191"/>
      <c r="BF26" s="191"/>
      <c r="BG26" s="191"/>
      <c r="BH26" s="191"/>
      <c r="BI26" s="191"/>
      <c r="BJ26" s="191"/>
    </row>
    <row r="27" spans="1:62" s="656" customFormat="1">
      <c r="A27" s="39" t="s">
        <v>1598</v>
      </c>
      <c r="B27" s="40" t="s">
        <v>412</v>
      </c>
      <c r="C27" s="40" t="s">
        <v>713</v>
      </c>
      <c r="D27" s="195" t="e">
        <f>VLOOKUP(A:A,'MCN Busan onf rates'!C:D,2,FALSE)</f>
        <v>#N/A</v>
      </c>
      <c r="E27" s="195" t="e">
        <f>VLOOKUP(A:A,'MCN Busan onf rates'!C:F,4,FALSE)</f>
        <v>#N/A</v>
      </c>
      <c r="F27" s="195">
        <f>VLOOKUP(A:A,'MCN Singapore onf rates'!E:H,2,FALSE)</f>
        <v>40</v>
      </c>
      <c r="G27" s="195">
        <f>VLOOKUP(A:A,'MCN Singapore onf rates'!E:H,3,FALSE)</f>
        <v>0</v>
      </c>
      <c r="H27" s="195" t="e">
        <f>VLOOKUP(A:A,'NZ &amp; Pacific Island Rates'!B:G,2,FALSE)</f>
        <v>#N/A</v>
      </c>
      <c r="I27" s="195">
        <v>62.5</v>
      </c>
      <c r="J27" s="195">
        <v>10</v>
      </c>
      <c r="K27" s="494" t="s">
        <v>627</v>
      </c>
      <c r="L27" s="195">
        <f>SUM(I27+F27+J27)</f>
        <v>112.5</v>
      </c>
      <c r="M27" s="42">
        <f t="shared" si="9"/>
        <v>112.5</v>
      </c>
      <c r="N27" s="42">
        <f t="shared" si="10"/>
        <v>112.5</v>
      </c>
      <c r="O27" s="42">
        <f t="shared" si="11"/>
        <v>112.5</v>
      </c>
      <c r="P27" s="42" t="str">
        <f t="shared" si="0"/>
        <v>SIN</v>
      </c>
      <c r="Q27" s="657">
        <f>VLOOKUP(A:A,'MCN Singapore onf rates'!E:K,7,FALSE)</f>
        <v>25</v>
      </c>
      <c r="R27" s="42">
        <f t="shared" si="1"/>
        <v>112.5</v>
      </c>
      <c r="S27" s="42">
        <f t="shared" si="2"/>
        <v>112.5</v>
      </c>
      <c r="T27" s="42">
        <f t="shared" si="3"/>
        <v>112.5</v>
      </c>
      <c r="U27" s="42" t="str">
        <f t="shared" si="4"/>
        <v>SIN</v>
      </c>
      <c r="V27" s="657">
        <f>Q27-1</f>
        <v>24</v>
      </c>
      <c r="W27" s="42">
        <f t="shared" si="5"/>
        <v>112.5</v>
      </c>
      <c r="X27" s="42">
        <f t="shared" si="6"/>
        <v>112.5</v>
      </c>
      <c r="Y27" s="42">
        <f t="shared" si="7"/>
        <v>112.5</v>
      </c>
      <c r="Z27" s="42" t="str">
        <f t="shared" si="8"/>
        <v>SIN</v>
      </c>
      <c r="AA27" s="657">
        <f>V27-2</f>
        <v>22</v>
      </c>
      <c r="AB27" s="42">
        <f t="shared" si="17"/>
        <v>122.5</v>
      </c>
      <c r="AC27" s="42">
        <f t="shared" si="17"/>
        <v>122.5</v>
      </c>
      <c r="AD27" s="42">
        <f t="shared" si="17"/>
        <v>122.5</v>
      </c>
      <c r="AE27" s="42" t="s">
        <v>627</v>
      </c>
      <c r="AF27" s="657">
        <f>VLOOKUP(A:A,'MCN Singapore onf rates'!E:K,7,FALSE)-4</f>
        <v>21</v>
      </c>
      <c r="AG27" s="42">
        <f t="shared" si="18"/>
        <v>122.5</v>
      </c>
      <c r="AH27" s="42">
        <f t="shared" si="18"/>
        <v>122.5</v>
      </c>
      <c r="AI27" s="42">
        <f t="shared" si="18"/>
        <v>122.5</v>
      </c>
      <c r="AJ27" s="42" t="s">
        <v>627</v>
      </c>
      <c r="AK27" s="662">
        <f>VLOOKUP(A:A,'MCN Singapore onf rates'!E:K,7,FALSE)-7</f>
        <v>18</v>
      </c>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row>
    <row r="28" spans="1:62" s="656" customFormat="1">
      <c r="A28" s="39" t="s">
        <v>191</v>
      </c>
      <c r="B28" s="40" t="s">
        <v>192</v>
      </c>
      <c r="C28" s="40" t="s">
        <v>713</v>
      </c>
      <c r="D28" s="195" t="e">
        <f>VLOOKUP(A:A,'MCN Busan onf rates'!C:D,2,FALSE)</f>
        <v>#VALUE!</v>
      </c>
      <c r="E28" s="195"/>
      <c r="F28" s="195" t="str">
        <f>VLOOKUP(A:A,'MCN Singapore onf rates'!E:H,2,FALSE)</f>
        <v>Service Ceased</v>
      </c>
      <c r="G28" s="195" t="str">
        <f>VLOOKUP(A:A,'MCN Singapore onf rates'!E:H,3,FALSE)</f>
        <v>Service Ceased</v>
      </c>
      <c r="H28" s="195" t="e">
        <f>VLOOKUP(A:A,'NZ &amp; Pacific Island Rates'!B:G,2,FALSE)</f>
        <v>#N/A</v>
      </c>
      <c r="I28" s="195">
        <v>62.5</v>
      </c>
      <c r="J28" s="195">
        <v>10</v>
      </c>
      <c r="K28" s="474" t="s">
        <v>627</v>
      </c>
      <c r="L28" s="195" t="s">
        <v>2462</v>
      </c>
      <c r="M28" s="663" t="s">
        <v>690</v>
      </c>
      <c r="N28" s="663" t="s">
        <v>690</v>
      </c>
      <c r="O28" s="663" t="s">
        <v>690</v>
      </c>
      <c r="P28" s="51" t="s">
        <v>690</v>
      </c>
      <c r="Q28" s="492" t="s">
        <v>690</v>
      </c>
      <c r="R28" s="51" t="s">
        <v>690</v>
      </c>
      <c r="S28" s="51" t="s">
        <v>690</v>
      </c>
      <c r="T28" s="51" t="s">
        <v>690</v>
      </c>
      <c r="U28" s="51" t="s">
        <v>690</v>
      </c>
      <c r="V28" s="51" t="s">
        <v>690</v>
      </c>
      <c r="W28" s="51" t="s">
        <v>690</v>
      </c>
      <c r="X28" s="51" t="s">
        <v>690</v>
      </c>
      <c r="Y28" s="51" t="s">
        <v>690</v>
      </c>
      <c r="Z28" s="51" t="str">
        <f t="shared" ref="Z28:Z91" si="19">P28</f>
        <v>ON APP</v>
      </c>
      <c r="AA28" s="492" t="s">
        <v>690</v>
      </c>
      <c r="AB28" s="492" t="s">
        <v>690</v>
      </c>
      <c r="AC28" s="492" t="s">
        <v>690</v>
      </c>
      <c r="AD28" s="492" t="s">
        <v>690</v>
      </c>
      <c r="AE28" s="492" t="s">
        <v>690</v>
      </c>
      <c r="AF28" s="51" t="s">
        <v>690</v>
      </c>
      <c r="AG28" s="51" t="s">
        <v>690</v>
      </c>
      <c r="AH28" s="51" t="s">
        <v>690</v>
      </c>
      <c r="AI28" s="51" t="s">
        <v>690</v>
      </c>
      <c r="AJ28" s="51" t="s">
        <v>690</v>
      </c>
      <c r="AK28" s="53" t="s">
        <v>690</v>
      </c>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row>
    <row r="29" spans="1:62" s="715" customFormat="1">
      <c r="A29" s="39" t="s">
        <v>242</v>
      </c>
      <c r="B29" s="40" t="s">
        <v>192</v>
      </c>
      <c r="C29" s="40" t="s">
        <v>713</v>
      </c>
      <c r="D29" s="195" t="e">
        <f>VLOOKUP(A:A,'MCN Busan onf rates'!C:D,2,FALSE)</f>
        <v>#VALUE!</v>
      </c>
      <c r="E29" s="195"/>
      <c r="F29" s="195" t="str">
        <f>VLOOKUP(A:A,'MCN Singapore onf rates'!E:H,2,FALSE)</f>
        <v>Service Ceased</v>
      </c>
      <c r="G29" s="195" t="str">
        <f>VLOOKUP(A:A,'MCN Singapore onf rates'!E:H,3,FALSE)</f>
        <v>Service Ceased</v>
      </c>
      <c r="H29" s="195" t="e">
        <f>VLOOKUP(A:A,'NZ &amp; Pacific Island Rates'!B:G,2,FALSE)</f>
        <v>#N/A</v>
      </c>
      <c r="I29" s="195">
        <v>62.5</v>
      </c>
      <c r="J29" s="195">
        <v>10</v>
      </c>
      <c r="K29" s="474" t="s">
        <v>627</v>
      </c>
      <c r="L29" s="195" t="s">
        <v>2462</v>
      </c>
      <c r="M29" s="663" t="s">
        <v>690</v>
      </c>
      <c r="N29" s="663" t="s">
        <v>690</v>
      </c>
      <c r="O29" s="663" t="s">
        <v>690</v>
      </c>
      <c r="P29" s="51" t="s">
        <v>690</v>
      </c>
      <c r="Q29" s="492" t="s">
        <v>690</v>
      </c>
      <c r="R29" s="51" t="str">
        <f t="shared" ref="R29:R92" si="20">M29</f>
        <v>ON APP</v>
      </c>
      <c r="S29" s="51" t="str">
        <f t="shared" ref="S29:S92" si="21">N29</f>
        <v>ON APP</v>
      </c>
      <c r="T29" s="51" t="str">
        <f t="shared" ref="T29:T92" si="22">O29</f>
        <v>ON APP</v>
      </c>
      <c r="U29" s="51" t="s">
        <v>690</v>
      </c>
      <c r="V29" s="51" t="s">
        <v>690</v>
      </c>
      <c r="W29" s="51" t="str">
        <f t="shared" ref="W29:W92" si="23">M29</f>
        <v>ON APP</v>
      </c>
      <c r="X29" s="51" t="str">
        <f t="shared" ref="X29:X92" si="24">N29</f>
        <v>ON APP</v>
      </c>
      <c r="Y29" s="51" t="str">
        <f t="shared" ref="Y29:Y92" si="25">O29</f>
        <v>ON APP</v>
      </c>
      <c r="Z29" s="51" t="str">
        <f t="shared" si="19"/>
        <v>ON APP</v>
      </c>
      <c r="AA29" s="492" t="s">
        <v>690</v>
      </c>
      <c r="AB29" s="492" t="s">
        <v>690</v>
      </c>
      <c r="AC29" s="492" t="s">
        <v>690</v>
      </c>
      <c r="AD29" s="492" t="s">
        <v>690</v>
      </c>
      <c r="AE29" s="51" t="s">
        <v>690</v>
      </c>
      <c r="AF29" s="51" t="s">
        <v>690</v>
      </c>
      <c r="AG29" s="51" t="s">
        <v>690</v>
      </c>
      <c r="AH29" s="51" t="s">
        <v>690</v>
      </c>
      <c r="AI29" s="51" t="s">
        <v>690</v>
      </c>
      <c r="AJ29" s="51" t="s">
        <v>690</v>
      </c>
      <c r="AK29" s="53" t="s">
        <v>690</v>
      </c>
      <c r="AL29" s="29"/>
      <c r="AM29" s="29"/>
      <c r="AN29" s="29"/>
      <c r="AO29" s="29"/>
      <c r="AP29" s="29"/>
      <c r="AQ29" s="191"/>
      <c r="AR29" s="191"/>
      <c r="AS29" s="191"/>
      <c r="AT29" s="191"/>
      <c r="AU29" s="191"/>
      <c r="AV29" s="191"/>
      <c r="AW29" s="191"/>
      <c r="AX29" s="191"/>
      <c r="AY29" s="191"/>
      <c r="AZ29" s="191"/>
      <c r="BA29" s="191"/>
      <c r="BB29" s="191"/>
      <c r="BC29" s="191"/>
      <c r="BD29" s="191"/>
      <c r="BE29" s="191"/>
      <c r="BF29" s="191"/>
      <c r="BG29" s="191"/>
      <c r="BH29" s="191"/>
      <c r="BI29" s="191"/>
      <c r="BJ29" s="191"/>
    </row>
    <row r="30" spans="1:62" s="656" customFormat="1">
      <c r="A30" s="39" t="s">
        <v>550</v>
      </c>
      <c r="B30" s="40" t="s">
        <v>192</v>
      </c>
      <c r="C30" s="40" t="s">
        <v>713</v>
      </c>
      <c r="D30" s="195">
        <f>VLOOKUP(A:A,'MCN Busan onf rates'!C:D,2,FALSE)</f>
        <v>400</v>
      </c>
      <c r="E30" s="195"/>
      <c r="F30" s="195" t="str">
        <f>VLOOKUP(A:A,'MCN Singapore onf rates'!E:H,2,FALSE)</f>
        <v>Service Ceased</v>
      </c>
      <c r="G30" s="195" t="str">
        <f>VLOOKUP(A:A,'MCN Singapore onf rates'!E:H,3,FALSE)</f>
        <v>Service Ceased</v>
      </c>
      <c r="H30" s="195" t="e">
        <f>VLOOKUP(A:A,'NZ &amp; Pacific Island Rates'!B:G,2,FALSE)</f>
        <v>#N/A</v>
      </c>
      <c r="I30" s="195">
        <v>62.5</v>
      </c>
      <c r="J30" s="195">
        <v>10</v>
      </c>
      <c r="K30" s="195" t="s">
        <v>628</v>
      </c>
      <c r="L30" s="195">
        <f>SUM(I30+D30+J30)</f>
        <v>472.5</v>
      </c>
      <c r="M30" s="51">
        <f>SUM(L30)</f>
        <v>472.5</v>
      </c>
      <c r="N30" s="51">
        <f>SUBTOTAL(9,M30)</f>
        <v>472.5</v>
      </c>
      <c r="O30" s="51">
        <f>SUM(N30)</f>
        <v>472.5</v>
      </c>
      <c r="P30" s="51" t="str">
        <f>K30</f>
        <v>BUS</v>
      </c>
      <c r="Q30" s="52">
        <f>VLOOKUP(A:A,'MCN Busan onf rates'!C:K,9,FALSE)</f>
        <v>43</v>
      </c>
      <c r="R30" s="51">
        <f t="shared" si="20"/>
        <v>472.5</v>
      </c>
      <c r="S30" s="51">
        <f t="shared" si="21"/>
        <v>472.5</v>
      </c>
      <c r="T30" s="51">
        <f t="shared" si="22"/>
        <v>472.5</v>
      </c>
      <c r="U30" s="51" t="str">
        <f t="shared" ref="U30:U93" si="26">P30</f>
        <v>BUS</v>
      </c>
      <c r="V30" s="492">
        <f>Q30-1</f>
        <v>42</v>
      </c>
      <c r="W30" s="51">
        <f t="shared" si="23"/>
        <v>472.5</v>
      </c>
      <c r="X30" s="51">
        <f t="shared" si="24"/>
        <v>472.5</v>
      </c>
      <c r="Y30" s="51">
        <f t="shared" si="25"/>
        <v>472.5</v>
      </c>
      <c r="Z30" s="51" t="str">
        <f t="shared" si="19"/>
        <v>BUS</v>
      </c>
      <c r="AA30" s="492">
        <f>V30-2</f>
        <v>40</v>
      </c>
      <c r="AB30" s="51" t="s">
        <v>690</v>
      </c>
      <c r="AC30" s="51" t="s">
        <v>690</v>
      </c>
      <c r="AD30" s="51" t="s">
        <v>690</v>
      </c>
      <c r="AE30" s="51" t="s">
        <v>690</v>
      </c>
      <c r="AF30" s="51" t="s">
        <v>690</v>
      </c>
      <c r="AG30" s="51" t="s">
        <v>690</v>
      </c>
      <c r="AH30" s="51" t="s">
        <v>690</v>
      </c>
      <c r="AI30" s="51" t="s">
        <v>690</v>
      </c>
      <c r="AJ30" s="51" t="s">
        <v>690</v>
      </c>
      <c r="AK30" s="53" t="s">
        <v>690</v>
      </c>
      <c r="AL30" s="170"/>
      <c r="AM30" s="170"/>
      <c r="AN30" s="170"/>
      <c r="AO30" s="170"/>
      <c r="AP30" s="170"/>
      <c r="AQ30" s="29"/>
      <c r="AR30" s="29"/>
      <c r="AS30" s="29"/>
      <c r="AT30" s="29"/>
      <c r="AU30" s="29"/>
      <c r="AV30" s="29"/>
      <c r="AW30" s="29"/>
      <c r="AX30" s="29"/>
      <c r="AY30" s="29"/>
      <c r="AZ30" s="29"/>
      <c r="BA30" s="29"/>
      <c r="BB30" s="29"/>
      <c r="BC30" s="29"/>
      <c r="BD30" s="29"/>
      <c r="BE30" s="29"/>
      <c r="BF30" s="29"/>
      <c r="BG30" s="29"/>
      <c r="BH30" s="29"/>
      <c r="BI30" s="29"/>
      <c r="BJ30" s="29"/>
    </row>
    <row r="31" spans="1:62" s="656" customFormat="1">
      <c r="A31" s="39" t="s">
        <v>533</v>
      </c>
      <c r="B31" s="40" t="s">
        <v>192</v>
      </c>
      <c r="C31" s="40" t="s">
        <v>713</v>
      </c>
      <c r="D31" s="195" t="e">
        <f>VLOOKUP(A:A,'MCN Busan onf rates'!C:D,2,FALSE)</f>
        <v>#N/A</v>
      </c>
      <c r="E31" s="195"/>
      <c r="F31" s="195" t="str">
        <f>VLOOKUP(A:A,'MCN Singapore onf rates'!E:H,2,FALSE)</f>
        <v>Service Ceased</v>
      </c>
      <c r="G31" s="195" t="str">
        <f>VLOOKUP(A:A,'MCN Singapore onf rates'!E:H,3,FALSE)</f>
        <v>Service Ceased</v>
      </c>
      <c r="H31" s="195" t="e">
        <f>VLOOKUP(A:A,'NZ &amp; Pacific Island Rates'!B:G,2,FALSE)</f>
        <v>#N/A</v>
      </c>
      <c r="I31" s="195">
        <v>62.5</v>
      </c>
      <c r="J31" s="195">
        <v>10</v>
      </c>
      <c r="K31" s="474" t="s">
        <v>627</v>
      </c>
      <c r="L31" s="195" t="s">
        <v>2462</v>
      </c>
      <c r="M31" s="51" t="s">
        <v>690</v>
      </c>
      <c r="N31" s="51" t="s">
        <v>690</v>
      </c>
      <c r="O31" s="51" t="s">
        <v>690</v>
      </c>
      <c r="P31" s="51" t="s">
        <v>690</v>
      </c>
      <c r="Q31" s="492" t="s">
        <v>690</v>
      </c>
      <c r="R31" s="51" t="str">
        <f t="shared" si="20"/>
        <v>ON APP</v>
      </c>
      <c r="S31" s="51" t="str">
        <f t="shared" si="21"/>
        <v>ON APP</v>
      </c>
      <c r="T31" s="51" t="str">
        <f t="shared" si="22"/>
        <v>ON APP</v>
      </c>
      <c r="U31" s="51" t="str">
        <f t="shared" si="26"/>
        <v>ON APP</v>
      </c>
      <c r="V31" s="492" t="s">
        <v>690</v>
      </c>
      <c r="W31" s="51" t="str">
        <f t="shared" si="23"/>
        <v>ON APP</v>
      </c>
      <c r="X31" s="51" t="str">
        <f t="shared" si="24"/>
        <v>ON APP</v>
      </c>
      <c r="Y31" s="51" t="str">
        <f t="shared" si="25"/>
        <v>ON APP</v>
      </c>
      <c r="Z31" s="51" t="str">
        <f t="shared" si="19"/>
        <v>ON APP</v>
      </c>
      <c r="AA31" s="492" t="s">
        <v>690</v>
      </c>
      <c r="AB31" s="42" t="s">
        <v>690</v>
      </c>
      <c r="AC31" s="42" t="s">
        <v>690</v>
      </c>
      <c r="AD31" s="42" t="s">
        <v>690</v>
      </c>
      <c r="AE31" s="51" t="s">
        <v>690</v>
      </c>
      <c r="AF31" s="51" t="s">
        <v>690</v>
      </c>
      <c r="AG31" s="42" t="s">
        <v>690</v>
      </c>
      <c r="AH31" s="42" t="s">
        <v>690</v>
      </c>
      <c r="AI31" s="42" t="s">
        <v>690</v>
      </c>
      <c r="AJ31" s="51" t="s">
        <v>690</v>
      </c>
      <c r="AK31" s="53" t="s">
        <v>690</v>
      </c>
      <c r="AL31" s="29"/>
      <c r="AM31" s="29"/>
      <c r="AN31" s="29"/>
      <c r="AO31" s="29"/>
      <c r="AP31" s="29"/>
    </row>
    <row r="32" spans="1:62" s="656" customFormat="1">
      <c r="A32" s="39" t="s">
        <v>551</v>
      </c>
      <c r="B32" s="40" t="s">
        <v>192</v>
      </c>
      <c r="C32" s="40" t="s">
        <v>713</v>
      </c>
      <c r="D32" s="195">
        <f>VLOOKUP(A:A,'MCN Busan onf rates'!C:D,2,FALSE)</f>
        <v>400</v>
      </c>
      <c r="E32" s="195"/>
      <c r="F32" s="195" t="str">
        <f>VLOOKUP(A:A,'MCN Singapore onf rates'!E:H,2,FALSE)</f>
        <v>Service Ceased</v>
      </c>
      <c r="G32" s="195" t="str">
        <f>VLOOKUP(A:A,'MCN Singapore onf rates'!E:H,3,FALSE)</f>
        <v>Service Ceased</v>
      </c>
      <c r="H32" s="195" t="e">
        <f>VLOOKUP(A:A,'NZ &amp; Pacific Island Rates'!B:G,2,FALSE)</f>
        <v>#N/A</v>
      </c>
      <c r="I32" s="195">
        <v>62.5</v>
      </c>
      <c r="J32" s="195">
        <v>10</v>
      </c>
      <c r="K32" s="474" t="s">
        <v>628</v>
      </c>
      <c r="L32" s="195">
        <f>SUM(I32+D32+J32)</f>
        <v>472.5</v>
      </c>
      <c r="M32" s="51">
        <f>SUM(L32)</f>
        <v>472.5</v>
      </c>
      <c r="N32" s="51">
        <f>SUM(M32)</f>
        <v>472.5</v>
      </c>
      <c r="O32" s="51">
        <f>SUM(N32)</f>
        <v>472.5</v>
      </c>
      <c r="P32" s="51" t="str">
        <f>K32</f>
        <v>BUS</v>
      </c>
      <c r="Q32" s="52">
        <f>VLOOKUP(A:A,'MCN Busan onf rates'!C:K,9,FALSE)</f>
        <v>43</v>
      </c>
      <c r="R32" s="51">
        <f t="shared" si="20"/>
        <v>472.5</v>
      </c>
      <c r="S32" s="51">
        <f t="shared" si="21"/>
        <v>472.5</v>
      </c>
      <c r="T32" s="51">
        <f t="shared" si="22"/>
        <v>472.5</v>
      </c>
      <c r="U32" s="51" t="str">
        <f t="shared" si="26"/>
        <v>BUS</v>
      </c>
      <c r="V32" s="492">
        <f>Q32-1</f>
        <v>42</v>
      </c>
      <c r="W32" s="51">
        <f t="shared" si="23"/>
        <v>472.5</v>
      </c>
      <c r="X32" s="51">
        <f t="shared" si="24"/>
        <v>472.5</v>
      </c>
      <c r="Y32" s="51">
        <f t="shared" si="25"/>
        <v>472.5</v>
      </c>
      <c r="Z32" s="51" t="str">
        <f t="shared" si="19"/>
        <v>BUS</v>
      </c>
      <c r="AA32" s="492">
        <f>V32-2</f>
        <v>40</v>
      </c>
      <c r="AB32" s="51" t="s">
        <v>690</v>
      </c>
      <c r="AC32" s="51" t="s">
        <v>690</v>
      </c>
      <c r="AD32" s="51" t="s">
        <v>690</v>
      </c>
      <c r="AE32" s="51" t="s">
        <v>690</v>
      </c>
      <c r="AF32" s="51" t="s">
        <v>690</v>
      </c>
      <c r="AG32" s="51" t="s">
        <v>690</v>
      </c>
      <c r="AH32" s="51" t="s">
        <v>690</v>
      </c>
      <c r="AI32" s="51" t="s">
        <v>690</v>
      </c>
      <c r="AJ32" s="51" t="s">
        <v>690</v>
      </c>
      <c r="AK32" s="53" t="s">
        <v>690</v>
      </c>
      <c r="AL32" s="170"/>
      <c r="AM32" s="170"/>
      <c r="AN32" s="170"/>
      <c r="AO32" s="170"/>
      <c r="AP32" s="170"/>
      <c r="AQ32" s="29"/>
      <c r="AR32" s="29"/>
      <c r="AS32" s="29"/>
      <c r="AT32" s="29"/>
      <c r="AU32" s="29"/>
      <c r="AV32" s="29"/>
      <c r="AW32" s="29"/>
      <c r="AX32" s="29"/>
      <c r="AY32" s="29"/>
      <c r="AZ32" s="29"/>
      <c r="BA32" s="29"/>
      <c r="BB32" s="29"/>
      <c r="BC32" s="29"/>
      <c r="BD32" s="29"/>
      <c r="BE32" s="29"/>
      <c r="BF32" s="29"/>
      <c r="BG32" s="29"/>
      <c r="BH32" s="29"/>
      <c r="BI32" s="29"/>
      <c r="BJ32" s="29"/>
    </row>
    <row r="33" spans="1:62" s="656" customFormat="1">
      <c r="A33" s="39" t="s">
        <v>57</v>
      </c>
      <c r="B33" s="40" t="s">
        <v>192</v>
      </c>
      <c r="C33" s="40" t="s">
        <v>713</v>
      </c>
      <c r="D33" s="195" t="e">
        <f>VLOOKUP(A:A,'MCN Busan onf rates'!C:D,2,FALSE)</f>
        <v>#VALUE!</v>
      </c>
      <c r="E33" s="195"/>
      <c r="F33" s="195" t="str">
        <f>VLOOKUP(A:A,'MCN Singapore onf rates'!E:H,2,FALSE)</f>
        <v>Service Ceased</v>
      </c>
      <c r="G33" s="195" t="str">
        <f>VLOOKUP(A:A,'MCN Singapore onf rates'!E:H,3,FALSE)</f>
        <v>Service Ceased</v>
      </c>
      <c r="H33" s="195" t="e">
        <f>VLOOKUP(A:A,'NZ &amp; Pacific Island Rates'!B:G,2,FALSE)</f>
        <v>#N/A</v>
      </c>
      <c r="I33" s="195">
        <v>62.5</v>
      </c>
      <c r="J33" s="195">
        <v>10</v>
      </c>
      <c r="K33" s="474" t="s">
        <v>627</v>
      </c>
      <c r="L33" s="195" t="s">
        <v>2462</v>
      </c>
      <c r="M33" s="51" t="s">
        <v>690</v>
      </c>
      <c r="N33" s="51" t="s">
        <v>690</v>
      </c>
      <c r="O33" s="51" t="s">
        <v>690</v>
      </c>
      <c r="P33" s="51" t="s">
        <v>690</v>
      </c>
      <c r="Q33" s="492" t="s">
        <v>690</v>
      </c>
      <c r="R33" s="51" t="str">
        <f t="shared" si="20"/>
        <v>ON APP</v>
      </c>
      <c r="S33" s="51" t="str">
        <f t="shared" si="21"/>
        <v>ON APP</v>
      </c>
      <c r="T33" s="51" t="str">
        <f t="shared" si="22"/>
        <v>ON APP</v>
      </c>
      <c r="U33" s="51" t="str">
        <f t="shared" si="26"/>
        <v>ON APP</v>
      </c>
      <c r="V33" s="492" t="s">
        <v>690</v>
      </c>
      <c r="W33" s="51" t="str">
        <f t="shared" si="23"/>
        <v>ON APP</v>
      </c>
      <c r="X33" s="51" t="str">
        <f t="shared" si="24"/>
        <v>ON APP</v>
      </c>
      <c r="Y33" s="51" t="str">
        <f t="shared" si="25"/>
        <v>ON APP</v>
      </c>
      <c r="Z33" s="51" t="str">
        <f t="shared" si="19"/>
        <v>ON APP</v>
      </c>
      <c r="AA33" s="492" t="s">
        <v>690</v>
      </c>
      <c r="AB33" s="42" t="s">
        <v>690</v>
      </c>
      <c r="AC33" s="42" t="s">
        <v>690</v>
      </c>
      <c r="AD33" s="42" t="s">
        <v>690</v>
      </c>
      <c r="AE33" s="51" t="s">
        <v>690</v>
      </c>
      <c r="AF33" s="51" t="s">
        <v>690</v>
      </c>
      <c r="AG33" s="42" t="s">
        <v>690</v>
      </c>
      <c r="AH33" s="42" t="s">
        <v>690</v>
      </c>
      <c r="AI33" s="42" t="s">
        <v>690</v>
      </c>
      <c r="AJ33" s="51" t="s">
        <v>690</v>
      </c>
      <c r="AK33" s="53" t="s">
        <v>690</v>
      </c>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1:62" s="715" customFormat="1">
      <c r="A34" s="39" t="s">
        <v>549</v>
      </c>
      <c r="B34" s="40" t="s">
        <v>192</v>
      </c>
      <c r="C34" s="40" t="s">
        <v>713</v>
      </c>
      <c r="D34" s="195">
        <f>VLOOKUP(A:A,'MCN Busan onf rates'!C:D,2,FALSE)</f>
        <v>270</v>
      </c>
      <c r="E34" s="195"/>
      <c r="F34" s="195">
        <f>VLOOKUP(A:A,'MCN Singapore onf rates'!E:H,2,FALSE)</f>
        <v>313</v>
      </c>
      <c r="G34" s="195">
        <f>VLOOKUP(A:A,'MCN Singapore onf rates'!E:H,3,FALSE)</f>
        <v>0</v>
      </c>
      <c r="H34" s="195" t="e">
        <f>VLOOKUP(A:A,'NZ &amp; Pacific Island Rates'!B:G,2,FALSE)</f>
        <v>#N/A</v>
      </c>
      <c r="I34" s="195">
        <v>62.5</v>
      </c>
      <c r="J34" s="195">
        <v>10</v>
      </c>
      <c r="K34" s="494" t="s">
        <v>628</v>
      </c>
      <c r="L34" s="195">
        <f>SUM(I34+D34+J34)</f>
        <v>342.5</v>
      </c>
      <c r="M34" s="42">
        <f t="shared" ref="M34:M41" si="27">SUM(L34)</f>
        <v>342.5</v>
      </c>
      <c r="N34" s="42">
        <f t="shared" ref="N34:N41" si="28">SUBTOTAL(9,M34)</f>
        <v>342.5</v>
      </c>
      <c r="O34" s="42">
        <f>SUBTOTAL(9,M34)</f>
        <v>342.5</v>
      </c>
      <c r="P34" s="42" t="str">
        <f t="shared" ref="P34:P97" si="29">K34</f>
        <v>BUS</v>
      </c>
      <c r="Q34" s="43">
        <f>VLOOKUP(A:A,'MCN Busan onf rates'!C:K,9,FALSE)</f>
        <v>35</v>
      </c>
      <c r="R34" s="42">
        <f t="shared" si="20"/>
        <v>342.5</v>
      </c>
      <c r="S34" s="42">
        <f t="shared" si="21"/>
        <v>342.5</v>
      </c>
      <c r="T34" s="42">
        <f t="shared" si="22"/>
        <v>342.5</v>
      </c>
      <c r="U34" s="42" t="str">
        <f t="shared" si="26"/>
        <v>BUS</v>
      </c>
      <c r="V34" s="657">
        <f t="shared" ref="V34:V41" si="30">Q34-1</f>
        <v>34</v>
      </c>
      <c r="W34" s="42">
        <f t="shared" si="23"/>
        <v>342.5</v>
      </c>
      <c r="X34" s="42">
        <f t="shared" si="24"/>
        <v>342.5</v>
      </c>
      <c r="Y34" s="42">
        <f t="shared" si="25"/>
        <v>342.5</v>
      </c>
      <c r="Z34" s="42" t="str">
        <f t="shared" si="19"/>
        <v>BUS</v>
      </c>
      <c r="AA34" s="657">
        <f t="shared" ref="AA34:AA41" si="31">V34-2</f>
        <v>32</v>
      </c>
      <c r="AB34" s="42">
        <f t="shared" ref="AB34:AB40" si="32">SUM(F34+I34+J34)</f>
        <v>385.5</v>
      </c>
      <c r="AC34" s="42">
        <f t="shared" ref="AC34:AC40" si="33">SUM(AB34)</f>
        <v>385.5</v>
      </c>
      <c r="AD34" s="42">
        <f>SUM(AB34)</f>
        <v>385.5</v>
      </c>
      <c r="AE34" s="42" t="s">
        <v>627</v>
      </c>
      <c r="AF34" s="657">
        <f>VLOOKUP(A:A,'MCN Singapore onf rates'!E:K,7,FALSE)-4</f>
        <v>47</v>
      </c>
      <c r="AG34" s="42">
        <f t="shared" ref="AG34:AI40" si="34">SUM(AB34+10)</f>
        <v>395.5</v>
      </c>
      <c r="AH34" s="42">
        <f t="shared" si="34"/>
        <v>395.5</v>
      </c>
      <c r="AI34" s="42">
        <f t="shared" si="34"/>
        <v>395.5</v>
      </c>
      <c r="AJ34" s="42" t="str">
        <f>AE34</f>
        <v>SIN</v>
      </c>
      <c r="AK34" s="662">
        <f>VLOOKUP(A:A,'MCN Singapore onf rates'!E:K,7,FALSE)-7</f>
        <v>44</v>
      </c>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row>
    <row r="35" spans="1:62" s="715" customFormat="1">
      <c r="A35" s="36" t="s">
        <v>111</v>
      </c>
      <c r="B35" s="40" t="s">
        <v>112</v>
      </c>
      <c r="C35" s="40" t="s">
        <v>713</v>
      </c>
      <c r="D35" s="195">
        <f>VLOOKUP(A:A,'MCN Busan onf rates'!C:D,2,FALSE)</f>
        <v>310</v>
      </c>
      <c r="E35" s="195" t="str">
        <f>VLOOKUP(A:A,'MCN Busan onf rates'!C:F,4,FALSE)</f>
        <v>2CBM</v>
      </c>
      <c r="F35" s="195">
        <f>VLOOKUP(A:A,'MCN Singapore onf rates'!E:H,2,FALSE)</f>
        <v>454</v>
      </c>
      <c r="G35" s="195">
        <f>VLOOKUP(A:A,'MCN Singapore onf rates'!E:H,3,FALSE)</f>
        <v>908</v>
      </c>
      <c r="H35" s="195" t="e">
        <f>VLOOKUP(A:A,'NZ &amp; Pacific Island Rates'!B:G,2,FALSE)</f>
        <v>#N/A</v>
      </c>
      <c r="I35" s="195">
        <v>62.5</v>
      </c>
      <c r="J35" s="195">
        <v>10</v>
      </c>
      <c r="K35" s="494" t="s">
        <v>628</v>
      </c>
      <c r="L35" s="195">
        <f>SUM(I35+D35)</f>
        <v>372.5</v>
      </c>
      <c r="M35" s="42">
        <f t="shared" si="27"/>
        <v>372.5</v>
      </c>
      <c r="N35" s="42">
        <f t="shared" si="28"/>
        <v>372.5</v>
      </c>
      <c r="O35" s="42">
        <f>SUM(M35*2)</f>
        <v>745</v>
      </c>
      <c r="P35" s="42" t="str">
        <f t="shared" si="29"/>
        <v>BUS</v>
      </c>
      <c r="Q35" s="43">
        <f>VLOOKUP(A:A,'MCN Busan onf rates'!C:K,9,FALSE)</f>
        <v>72</v>
      </c>
      <c r="R35" s="42">
        <f t="shared" si="20"/>
        <v>372.5</v>
      </c>
      <c r="S35" s="42">
        <f t="shared" si="21"/>
        <v>372.5</v>
      </c>
      <c r="T35" s="42">
        <f t="shared" si="22"/>
        <v>745</v>
      </c>
      <c r="U35" s="42" t="str">
        <f t="shared" si="26"/>
        <v>BUS</v>
      </c>
      <c r="V35" s="657">
        <f t="shared" si="30"/>
        <v>71</v>
      </c>
      <c r="W35" s="42">
        <f t="shared" si="23"/>
        <v>372.5</v>
      </c>
      <c r="X35" s="42">
        <f t="shared" si="24"/>
        <v>372.5</v>
      </c>
      <c r="Y35" s="42">
        <f t="shared" si="25"/>
        <v>745</v>
      </c>
      <c r="Z35" s="42" t="str">
        <f t="shared" si="19"/>
        <v>BUS</v>
      </c>
      <c r="AA35" s="657">
        <f t="shared" si="31"/>
        <v>69</v>
      </c>
      <c r="AB35" s="42">
        <f t="shared" si="32"/>
        <v>526.5</v>
      </c>
      <c r="AC35" s="42">
        <f t="shared" si="33"/>
        <v>526.5</v>
      </c>
      <c r="AD35" s="42">
        <f>SUM(AC35*2)</f>
        <v>1053</v>
      </c>
      <c r="AE35" s="42" t="s">
        <v>627</v>
      </c>
      <c r="AF35" s="657">
        <f>VLOOKUP(A:A,'MCN Singapore onf rates'!E:K,7,FALSE)-4</f>
        <v>73</v>
      </c>
      <c r="AG35" s="42">
        <f t="shared" si="34"/>
        <v>536.5</v>
      </c>
      <c r="AH35" s="42">
        <f t="shared" si="34"/>
        <v>536.5</v>
      </c>
      <c r="AI35" s="42">
        <f t="shared" si="34"/>
        <v>1063</v>
      </c>
      <c r="AJ35" s="42" t="s">
        <v>627</v>
      </c>
      <c r="AK35" s="662">
        <f>VLOOKUP(A:A,'MCN Singapore onf rates'!E:K,7,FALSE)-7</f>
        <v>70</v>
      </c>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row>
    <row r="36" spans="1:62" s="715" customFormat="1">
      <c r="A36" s="491" t="s">
        <v>117</v>
      </c>
      <c r="B36" s="41" t="s">
        <v>112</v>
      </c>
      <c r="C36" s="40" t="s">
        <v>713</v>
      </c>
      <c r="D36" s="195">
        <f>VLOOKUP(A:A,'MCN Busan onf rates'!C:D,2,FALSE)</f>
        <v>310</v>
      </c>
      <c r="E36" s="195" t="str">
        <f>VLOOKUP(A:A,'MCN Busan onf rates'!C:F,4,FALSE)</f>
        <v>2CBM</v>
      </c>
      <c r="F36" s="195">
        <f>VLOOKUP(A:A,'MCN Singapore onf rates'!E:H,2,FALSE)</f>
        <v>484</v>
      </c>
      <c r="G36" s="195">
        <f>VLOOKUP(A:A,'MCN Singapore onf rates'!E:H,3,FALSE)</f>
        <v>968</v>
      </c>
      <c r="H36" s="195" t="e">
        <f>VLOOKUP(A:A,'NZ &amp; Pacific Island Rates'!B:G,2,FALSE)</f>
        <v>#N/A</v>
      </c>
      <c r="I36" s="195">
        <v>62.5</v>
      </c>
      <c r="J36" s="195">
        <v>10</v>
      </c>
      <c r="K36" s="494" t="s">
        <v>628</v>
      </c>
      <c r="L36" s="195">
        <f>SUM(I36+D36+J36)</f>
        <v>382.5</v>
      </c>
      <c r="M36" s="42">
        <f t="shared" si="27"/>
        <v>382.5</v>
      </c>
      <c r="N36" s="42">
        <f t="shared" si="28"/>
        <v>382.5</v>
      </c>
      <c r="O36" s="42">
        <f>SUM(M36*2)</f>
        <v>765</v>
      </c>
      <c r="P36" s="42" t="str">
        <f t="shared" si="29"/>
        <v>BUS</v>
      </c>
      <c r="Q36" s="43">
        <f>VLOOKUP(A:A,'MCN Busan onf rates'!C:K,9,FALSE)</f>
        <v>77</v>
      </c>
      <c r="R36" s="42">
        <f t="shared" si="20"/>
        <v>382.5</v>
      </c>
      <c r="S36" s="42">
        <f t="shared" si="21"/>
        <v>382.5</v>
      </c>
      <c r="T36" s="42">
        <f t="shared" si="22"/>
        <v>765</v>
      </c>
      <c r="U36" s="42" t="str">
        <f t="shared" si="26"/>
        <v>BUS</v>
      </c>
      <c r="V36" s="657">
        <f t="shared" si="30"/>
        <v>76</v>
      </c>
      <c r="W36" s="42">
        <f t="shared" si="23"/>
        <v>382.5</v>
      </c>
      <c r="X36" s="42">
        <f t="shared" si="24"/>
        <v>382.5</v>
      </c>
      <c r="Y36" s="42">
        <f t="shared" si="25"/>
        <v>765</v>
      </c>
      <c r="Z36" s="42" t="str">
        <f t="shared" si="19"/>
        <v>BUS</v>
      </c>
      <c r="AA36" s="657">
        <f t="shared" si="31"/>
        <v>74</v>
      </c>
      <c r="AB36" s="42">
        <f t="shared" si="32"/>
        <v>556.5</v>
      </c>
      <c r="AC36" s="42">
        <f t="shared" si="33"/>
        <v>556.5</v>
      </c>
      <c r="AD36" s="42">
        <f>SUM(AC36*2)</f>
        <v>1113</v>
      </c>
      <c r="AE36" s="42" t="s">
        <v>627</v>
      </c>
      <c r="AF36" s="657">
        <f>VLOOKUP(A:A,'MCN Singapore onf rates'!E:K,7,FALSE)-4</f>
        <v>78</v>
      </c>
      <c r="AG36" s="42">
        <f t="shared" si="34"/>
        <v>566.5</v>
      </c>
      <c r="AH36" s="42">
        <f t="shared" si="34"/>
        <v>566.5</v>
      </c>
      <c r="AI36" s="42">
        <f t="shared" si="34"/>
        <v>1123</v>
      </c>
      <c r="AJ36" s="42" t="s">
        <v>627</v>
      </c>
      <c r="AK36" s="662">
        <f>VLOOKUP(A:A,'MCN Singapore onf rates'!E:K,7,FALSE)-7</f>
        <v>75</v>
      </c>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row>
    <row r="37" spans="1:62" s="656" customFormat="1">
      <c r="A37" s="36" t="s">
        <v>293</v>
      </c>
      <c r="B37" s="41" t="s">
        <v>112</v>
      </c>
      <c r="C37" s="40" t="s">
        <v>713</v>
      </c>
      <c r="D37" s="195">
        <f>VLOOKUP(A:A,'MCN Busan onf rates'!C:D,2,FALSE)</f>
        <v>270</v>
      </c>
      <c r="E37" s="195" t="str">
        <f>VLOOKUP(A:A,'MCN Busan onf rates'!C:F,4,FALSE)</f>
        <v>2CBM</v>
      </c>
      <c r="F37" s="195">
        <f>VLOOKUP(A:A,'MCN Singapore onf rates'!E:H,2,FALSE)</f>
        <v>394</v>
      </c>
      <c r="G37" s="195">
        <f>VLOOKUP(A:A,'MCN Singapore onf rates'!E:H,3,FALSE)</f>
        <v>788</v>
      </c>
      <c r="H37" s="195" t="e">
        <f>VLOOKUP(A:A,'NZ &amp; Pacific Island Rates'!B:G,2,FALSE)</f>
        <v>#N/A</v>
      </c>
      <c r="I37" s="195">
        <v>62.5</v>
      </c>
      <c r="J37" s="195">
        <v>10</v>
      </c>
      <c r="K37" s="494" t="s">
        <v>628</v>
      </c>
      <c r="L37" s="195">
        <f>SUM(I37+D37)</f>
        <v>332.5</v>
      </c>
      <c r="M37" s="42">
        <f t="shared" si="27"/>
        <v>332.5</v>
      </c>
      <c r="N37" s="42">
        <f t="shared" si="28"/>
        <v>332.5</v>
      </c>
      <c r="O37" s="42">
        <f>SUM(M37*2)</f>
        <v>665</v>
      </c>
      <c r="P37" s="42" t="str">
        <f t="shared" si="29"/>
        <v>BUS</v>
      </c>
      <c r="Q37" s="43">
        <f>VLOOKUP(A:A,'MCN Busan onf rates'!C:K,9,FALSE)</f>
        <v>77</v>
      </c>
      <c r="R37" s="42">
        <f t="shared" si="20"/>
        <v>332.5</v>
      </c>
      <c r="S37" s="42">
        <f t="shared" si="21"/>
        <v>332.5</v>
      </c>
      <c r="T37" s="42">
        <f t="shared" si="22"/>
        <v>665</v>
      </c>
      <c r="U37" s="42" t="str">
        <f t="shared" si="26"/>
        <v>BUS</v>
      </c>
      <c r="V37" s="657">
        <f t="shared" si="30"/>
        <v>76</v>
      </c>
      <c r="W37" s="42">
        <f t="shared" si="23"/>
        <v>332.5</v>
      </c>
      <c r="X37" s="42">
        <f t="shared" si="24"/>
        <v>332.5</v>
      </c>
      <c r="Y37" s="42">
        <f t="shared" si="25"/>
        <v>665</v>
      </c>
      <c r="Z37" s="42" t="str">
        <f t="shared" si="19"/>
        <v>BUS</v>
      </c>
      <c r="AA37" s="657">
        <f t="shared" si="31"/>
        <v>74</v>
      </c>
      <c r="AB37" s="42">
        <f t="shared" si="32"/>
        <v>466.5</v>
      </c>
      <c r="AC37" s="42">
        <f t="shared" si="33"/>
        <v>466.5</v>
      </c>
      <c r="AD37" s="42">
        <f>SUM(AC37*2)</f>
        <v>933</v>
      </c>
      <c r="AE37" s="42" t="s">
        <v>627</v>
      </c>
      <c r="AF37" s="657">
        <f>VLOOKUP(A:A,'MCN Singapore onf rates'!E:K,7,FALSE)-4</f>
        <v>78</v>
      </c>
      <c r="AG37" s="42">
        <f t="shared" si="34"/>
        <v>476.5</v>
      </c>
      <c r="AH37" s="42">
        <f t="shared" si="34"/>
        <v>476.5</v>
      </c>
      <c r="AI37" s="42">
        <f t="shared" si="34"/>
        <v>943</v>
      </c>
      <c r="AJ37" s="42" t="s">
        <v>627</v>
      </c>
      <c r="AK37" s="662">
        <f>VLOOKUP(A:A,'MCN Singapore onf rates'!E:K,7,FALSE)-7</f>
        <v>75</v>
      </c>
      <c r="AL37" s="191"/>
      <c r="AM37" s="191"/>
      <c r="AN37" s="191"/>
      <c r="AO37" s="191"/>
      <c r="AP37" s="191"/>
      <c r="AQ37" s="29"/>
      <c r="AR37" s="29"/>
      <c r="AS37" s="29"/>
      <c r="AT37" s="29"/>
      <c r="AU37" s="29"/>
      <c r="AV37" s="29"/>
      <c r="AW37" s="29"/>
      <c r="AX37" s="29"/>
      <c r="AY37" s="29"/>
      <c r="AZ37" s="29"/>
      <c r="BA37" s="29"/>
      <c r="BB37" s="29"/>
      <c r="BC37" s="29"/>
      <c r="BD37" s="29"/>
      <c r="BE37" s="29"/>
      <c r="BF37" s="29"/>
      <c r="BG37" s="29"/>
      <c r="BH37" s="29"/>
      <c r="BI37" s="29"/>
      <c r="BJ37" s="29"/>
    </row>
    <row r="38" spans="1:62" s="656" customFormat="1">
      <c r="A38" s="36" t="s">
        <v>14</v>
      </c>
      <c r="B38" s="41" t="s">
        <v>112</v>
      </c>
      <c r="C38" s="40" t="s">
        <v>713</v>
      </c>
      <c r="D38" s="195">
        <f>VLOOKUP(A:A,'MCN Busan onf rates'!C:D,2,FALSE)</f>
        <v>360</v>
      </c>
      <c r="E38" s="195" t="str">
        <f>VLOOKUP(A:A,'MCN Busan onf rates'!C:F,4,FALSE)</f>
        <v>2CBM</v>
      </c>
      <c r="F38" s="195">
        <f>VLOOKUP(A:A,'MCN Singapore onf rates'!E:H,2,FALSE)</f>
        <v>539</v>
      </c>
      <c r="G38" s="195">
        <f>VLOOKUP(A:A,'MCN Singapore onf rates'!E:H,3,FALSE)</f>
        <v>1078</v>
      </c>
      <c r="H38" s="195" t="e">
        <f>VLOOKUP(A:A,'NZ &amp; Pacific Island Rates'!B:G,2,FALSE)</f>
        <v>#N/A</v>
      </c>
      <c r="I38" s="195">
        <v>62.5</v>
      </c>
      <c r="J38" s="195">
        <v>10</v>
      </c>
      <c r="K38" s="494" t="s">
        <v>628</v>
      </c>
      <c r="L38" s="195">
        <f>SUM(I38+D38+J38)</f>
        <v>432.5</v>
      </c>
      <c r="M38" s="42">
        <f t="shared" si="27"/>
        <v>432.5</v>
      </c>
      <c r="N38" s="42">
        <f t="shared" si="28"/>
        <v>432.5</v>
      </c>
      <c r="O38" s="42">
        <f>SUM(M38*2)</f>
        <v>865</v>
      </c>
      <c r="P38" s="42" t="str">
        <f t="shared" si="29"/>
        <v>BUS</v>
      </c>
      <c r="Q38" s="43">
        <f>VLOOKUP(A:A,'MCN Busan onf rates'!C:K,9,FALSE)</f>
        <v>77</v>
      </c>
      <c r="R38" s="42">
        <f t="shared" si="20"/>
        <v>432.5</v>
      </c>
      <c r="S38" s="42">
        <f t="shared" si="21"/>
        <v>432.5</v>
      </c>
      <c r="T38" s="42">
        <f t="shared" si="22"/>
        <v>865</v>
      </c>
      <c r="U38" s="42" t="str">
        <f t="shared" si="26"/>
        <v>BUS</v>
      </c>
      <c r="V38" s="657">
        <f t="shared" si="30"/>
        <v>76</v>
      </c>
      <c r="W38" s="42">
        <f t="shared" si="23"/>
        <v>432.5</v>
      </c>
      <c r="X38" s="42">
        <f t="shared" si="24"/>
        <v>432.5</v>
      </c>
      <c r="Y38" s="42">
        <f t="shared" si="25"/>
        <v>865</v>
      </c>
      <c r="Z38" s="42" t="str">
        <f t="shared" si="19"/>
        <v>BUS</v>
      </c>
      <c r="AA38" s="657">
        <f t="shared" si="31"/>
        <v>74</v>
      </c>
      <c r="AB38" s="42">
        <f t="shared" si="32"/>
        <v>611.5</v>
      </c>
      <c r="AC38" s="42">
        <f t="shared" si="33"/>
        <v>611.5</v>
      </c>
      <c r="AD38" s="42">
        <f>SUM(AC38*2)</f>
        <v>1223</v>
      </c>
      <c r="AE38" s="42" t="s">
        <v>627</v>
      </c>
      <c r="AF38" s="657">
        <f>VLOOKUP(A:A,'MCN Singapore onf rates'!E:K,7,FALSE)-4</f>
        <v>78</v>
      </c>
      <c r="AG38" s="42">
        <f t="shared" si="34"/>
        <v>621.5</v>
      </c>
      <c r="AH38" s="42">
        <f t="shared" si="34"/>
        <v>621.5</v>
      </c>
      <c r="AI38" s="42">
        <f t="shared" si="34"/>
        <v>1233</v>
      </c>
      <c r="AJ38" s="42" t="s">
        <v>627</v>
      </c>
      <c r="AK38" s="662">
        <f>VLOOKUP(A:A,'MCN Singapore onf rates'!E:K,7,FALSE)-7</f>
        <v>75</v>
      </c>
      <c r="AL38" s="191"/>
      <c r="AM38" s="191"/>
      <c r="AN38" s="191"/>
      <c r="AO38" s="191"/>
      <c r="AP38" s="191"/>
    </row>
    <row r="39" spans="1:62" s="715" customFormat="1">
      <c r="A39" s="36" t="s">
        <v>552</v>
      </c>
      <c r="B39" s="41" t="s">
        <v>112</v>
      </c>
      <c r="C39" s="40" t="s">
        <v>713</v>
      </c>
      <c r="D39" s="195">
        <f>VLOOKUP(A:A,'MCN Busan onf rates'!C:D,2,FALSE)</f>
        <v>210</v>
      </c>
      <c r="E39" s="195" t="str">
        <f>VLOOKUP(A:A,'MCN Busan onf rates'!C:F,4,FALSE)</f>
        <v>1CBM</v>
      </c>
      <c r="F39" s="195">
        <f>VLOOKUP(A:A,'MCN Singapore onf rates'!E:H,2,FALSE)</f>
        <v>369</v>
      </c>
      <c r="G39" s="195">
        <f>VLOOKUP(A:A,'MCN Singapore onf rates'!E:H,3,FALSE)</f>
        <v>0</v>
      </c>
      <c r="H39" s="195" t="e">
        <f>VLOOKUP(A:A,'NZ &amp; Pacific Island Rates'!B:G,2,FALSE)</f>
        <v>#N/A</v>
      </c>
      <c r="I39" s="195">
        <v>62.5</v>
      </c>
      <c r="J39" s="195">
        <v>10</v>
      </c>
      <c r="K39" s="494" t="s">
        <v>628</v>
      </c>
      <c r="L39" s="195">
        <f>SUM(I39+D39+J39)</f>
        <v>282.5</v>
      </c>
      <c r="M39" s="42">
        <f t="shared" si="27"/>
        <v>282.5</v>
      </c>
      <c r="N39" s="42">
        <f t="shared" si="28"/>
        <v>282.5</v>
      </c>
      <c r="O39" s="42">
        <f>SUBTOTAL(9,M39)</f>
        <v>282.5</v>
      </c>
      <c r="P39" s="42" t="str">
        <f t="shared" si="29"/>
        <v>BUS</v>
      </c>
      <c r="Q39" s="43">
        <f>VLOOKUP(A:A,'MCN Busan onf rates'!C:K,9,FALSE)</f>
        <v>57</v>
      </c>
      <c r="R39" s="42">
        <f t="shared" si="20"/>
        <v>282.5</v>
      </c>
      <c r="S39" s="42">
        <f t="shared" si="21"/>
        <v>282.5</v>
      </c>
      <c r="T39" s="42">
        <f t="shared" si="22"/>
        <v>282.5</v>
      </c>
      <c r="U39" s="42" t="str">
        <f t="shared" si="26"/>
        <v>BUS</v>
      </c>
      <c r="V39" s="657">
        <f t="shared" si="30"/>
        <v>56</v>
      </c>
      <c r="W39" s="42">
        <f t="shared" si="23"/>
        <v>282.5</v>
      </c>
      <c r="X39" s="42">
        <f t="shared" si="24"/>
        <v>282.5</v>
      </c>
      <c r="Y39" s="42">
        <f t="shared" si="25"/>
        <v>282.5</v>
      </c>
      <c r="Z39" s="42" t="str">
        <f t="shared" si="19"/>
        <v>BUS</v>
      </c>
      <c r="AA39" s="657">
        <f t="shared" si="31"/>
        <v>54</v>
      </c>
      <c r="AB39" s="42">
        <f t="shared" si="32"/>
        <v>441.5</v>
      </c>
      <c r="AC39" s="42">
        <f t="shared" si="33"/>
        <v>441.5</v>
      </c>
      <c r="AD39" s="42">
        <f>SUM(AB39)</f>
        <v>441.5</v>
      </c>
      <c r="AE39" s="42" t="s">
        <v>627</v>
      </c>
      <c r="AF39" s="657">
        <f>VLOOKUP(A:A,'MCN Singapore onf rates'!E:K,7,FALSE)-4</f>
        <v>62</v>
      </c>
      <c r="AG39" s="42">
        <f t="shared" si="34"/>
        <v>451.5</v>
      </c>
      <c r="AH39" s="42">
        <f t="shared" si="34"/>
        <v>451.5</v>
      </c>
      <c r="AI39" s="42">
        <f t="shared" si="34"/>
        <v>451.5</v>
      </c>
      <c r="AJ39" s="42" t="s">
        <v>627</v>
      </c>
      <c r="AK39" s="662">
        <f>VLOOKUP(A:A,'MCN Singapore onf rates'!E:K,7,FALSE)-7</f>
        <v>59</v>
      </c>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row>
    <row r="40" spans="1:62" s="656" customFormat="1" ht="15" customHeight="1">
      <c r="A40" s="36" t="s">
        <v>384</v>
      </c>
      <c r="B40" s="41" t="s">
        <v>108</v>
      </c>
      <c r="C40" s="40" t="s">
        <v>713</v>
      </c>
      <c r="D40" s="195">
        <f>VLOOKUP(A:A,'MCN Busan onf rates'!C:D,2,FALSE)</f>
        <v>20</v>
      </c>
      <c r="E40" s="195">
        <f>VLOOKUP(A:A,'MCN Busan onf rates'!C:F,4,FALSE)</f>
        <v>0</v>
      </c>
      <c r="F40" s="195">
        <f>VLOOKUP(A:A,'MCN Singapore onf rates'!E:H,2,FALSE)</f>
        <v>0</v>
      </c>
      <c r="G40" s="195">
        <f>VLOOKUP(A:A,'MCN Singapore onf rates'!E:H,3,FALSE)</f>
        <v>0</v>
      </c>
      <c r="H40" s="195" t="e">
        <f>VLOOKUP(A:A,'NZ &amp; Pacific Island Rates'!B:G,2,FALSE)</f>
        <v>#N/A</v>
      </c>
      <c r="I40" s="195">
        <v>62.5</v>
      </c>
      <c r="J40" s="195">
        <v>10</v>
      </c>
      <c r="K40" s="494" t="s">
        <v>628</v>
      </c>
      <c r="L40" s="195">
        <f>SUM(I40+D40+J40)</f>
        <v>92.5</v>
      </c>
      <c r="M40" s="42">
        <f t="shared" si="27"/>
        <v>92.5</v>
      </c>
      <c r="N40" s="42">
        <f t="shared" si="28"/>
        <v>92.5</v>
      </c>
      <c r="O40" s="42">
        <f>SUBTOTAL(9,M40)</f>
        <v>92.5</v>
      </c>
      <c r="P40" s="42" t="str">
        <f t="shared" si="29"/>
        <v>BUS</v>
      </c>
      <c r="Q40" s="43">
        <f>VLOOKUP(A:A,'MCN Busan onf rates'!C:K,9,FALSE)</f>
        <v>26</v>
      </c>
      <c r="R40" s="42">
        <f t="shared" si="20"/>
        <v>92.5</v>
      </c>
      <c r="S40" s="42">
        <f t="shared" si="21"/>
        <v>92.5</v>
      </c>
      <c r="T40" s="42">
        <f t="shared" si="22"/>
        <v>92.5</v>
      </c>
      <c r="U40" s="42" t="str">
        <f t="shared" si="26"/>
        <v>BUS</v>
      </c>
      <c r="V40" s="657">
        <f t="shared" si="30"/>
        <v>25</v>
      </c>
      <c r="W40" s="42">
        <f t="shared" si="23"/>
        <v>92.5</v>
      </c>
      <c r="X40" s="42">
        <f t="shared" si="24"/>
        <v>92.5</v>
      </c>
      <c r="Y40" s="42">
        <f t="shared" si="25"/>
        <v>92.5</v>
      </c>
      <c r="Z40" s="42" t="str">
        <f t="shared" si="19"/>
        <v>BUS</v>
      </c>
      <c r="AA40" s="657">
        <f t="shared" si="31"/>
        <v>23</v>
      </c>
      <c r="AB40" s="42">
        <f t="shared" si="32"/>
        <v>72.5</v>
      </c>
      <c r="AC40" s="42">
        <f t="shared" si="33"/>
        <v>72.5</v>
      </c>
      <c r="AD40" s="42">
        <f>SUM(AB40)</f>
        <v>72.5</v>
      </c>
      <c r="AE40" s="42" t="s">
        <v>627</v>
      </c>
      <c r="AF40" s="657" t="s">
        <v>690</v>
      </c>
      <c r="AG40" s="42">
        <f t="shared" si="34"/>
        <v>82.5</v>
      </c>
      <c r="AH40" s="42">
        <f t="shared" si="34"/>
        <v>82.5</v>
      </c>
      <c r="AI40" s="42">
        <f t="shared" si="34"/>
        <v>82.5</v>
      </c>
      <c r="AJ40" s="42" t="s">
        <v>627</v>
      </c>
      <c r="AK40" s="662" t="s">
        <v>690</v>
      </c>
      <c r="AL40" s="191"/>
      <c r="AM40" s="191"/>
      <c r="AN40" s="191"/>
      <c r="AO40" s="191"/>
      <c r="AP40" s="191"/>
      <c r="AQ40" s="29"/>
      <c r="AR40" s="29"/>
      <c r="AS40" s="29"/>
      <c r="AT40" s="29"/>
      <c r="AU40" s="29"/>
      <c r="AV40" s="29"/>
      <c r="AW40" s="29"/>
      <c r="AX40" s="29"/>
      <c r="AY40" s="29"/>
      <c r="AZ40" s="29"/>
      <c r="BA40" s="29"/>
      <c r="BB40" s="29"/>
      <c r="BC40" s="29"/>
      <c r="BD40" s="29"/>
      <c r="BE40" s="29"/>
      <c r="BF40" s="29"/>
      <c r="BG40" s="29"/>
      <c r="BH40" s="29"/>
      <c r="BI40" s="29"/>
      <c r="BJ40" s="29"/>
    </row>
    <row r="41" spans="1:62" s="656" customFormat="1" ht="12.6" customHeight="1">
      <c r="A41" s="39" t="s">
        <v>391</v>
      </c>
      <c r="B41" s="41" t="s">
        <v>108</v>
      </c>
      <c r="C41" s="40" t="s">
        <v>713</v>
      </c>
      <c r="D41" s="195">
        <f>VLOOKUP(A:A,'MCN Busan onf rates'!C:D,2,FALSE)</f>
        <v>15</v>
      </c>
      <c r="E41" s="195">
        <f>VLOOKUP(A:A,'MCN Busan onf rates'!C:F,4,FALSE)</f>
        <v>0</v>
      </c>
      <c r="F41" s="195" t="e">
        <f>VLOOKUP(A:A,'MCN Singapore onf rates'!E:H,2,FALSE)</f>
        <v>#N/A</v>
      </c>
      <c r="G41" s="195" t="s">
        <v>1462</v>
      </c>
      <c r="H41" s="195" t="e">
        <f>VLOOKUP(A:A,'NZ &amp; Pacific Island Rates'!B:G,2,FALSE)</f>
        <v>#N/A</v>
      </c>
      <c r="I41" s="195">
        <v>62.5</v>
      </c>
      <c r="J41" s="195">
        <v>10</v>
      </c>
      <c r="K41" s="474" t="s">
        <v>628</v>
      </c>
      <c r="L41" s="195">
        <f>SUM(I41+D41+J41)</f>
        <v>87.5</v>
      </c>
      <c r="M41" s="51">
        <f t="shared" si="27"/>
        <v>87.5</v>
      </c>
      <c r="N41" s="51">
        <f t="shared" si="28"/>
        <v>87.5</v>
      </c>
      <c r="O41" s="51">
        <f>SUBTOTAL(9,M41)</f>
        <v>87.5</v>
      </c>
      <c r="P41" s="51" t="str">
        <f t="shared" si="29"/>
        <v>BUS</v>
      </c>
      <c r="Q41" s="52">
        <f>VLOOKUP(A:A,'MCN Busan onf rates'!C:K,9,FALSE)</f>
        <v>26</v>
      </c>
      <c r="R41" s="51">
        <f t="shared" si="20"/>
        <v>87.5</v>
      </c>
      <c r="S41" s="51">
        <f t="shared" si="21"/>
        <v>87.5</v>
      </c>
      <c r="T41" s="51">
        <f t="shared" si="22"/>
        <v>87.5</v>
      </c>
      <c r="U41" s="51" t="str">
        <f t="shared" si="26"/>
        <v>BUS</v>
      </c>
      <c r="V41" s="492">
        <f t="shared" si="30"/>
        <v>25</v>
      </c>
      <c r="W41" s="51">
        <f t="shared" si="23"/>
        <v>87.5</v>
      </c>
      <c r="X41" s="51">
        <f t="shared" si="24"/>
        <v>87.5</v>
      </c>
      <c r="Y41" s="51">
        <f t="shared" si="25"/>
        <v>87.5</v>
      </c>
      <c r="Z41" s="51" t="str">
        <f t="shared" si="19"/>
        <v>BUS</v>
      </c>
      <c r="AA41" s="492">
        <f t="shared" si="31"/>
        <v>23</v>
      </c>
      <c r="AB41" s="42">
        <f>SUM(W41+55)</f>
        <v>142.5</v>
      </c>
      <c r="AC41" s="42">
        <f>SUM(X41+55)</f>
        <v>142.5</v>
      </c>
      <c r="AD41" s="42">
        <f>SUM(Y41+55)</f>
        <v>142.5</v>
      </c>
      <c r="AE41" s="51" t="s">
        <v>690</v>
      </c>
      <c r="AF41" s="51" t="s">
        <v>690</v>
      </c>
      <c r="AG41" s="51" t="s">
        <v>690</v>
      </c>
      <c r="AH41" s="51" t="s">
        <v>690</v>
      </c>
      <c r="AI41" s="51" t="s">
        <v>690</v>
      </c>
      <c r="AJ41" s="51" t="s">
        <v>690</v>
      </c>
      <c r="AK41" s="53" t="s">
        <v>690</v>
      </c>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row>
    <row r="42" spans="1:62" s="656" customFormat="1">
      <c r="A42" s="39" t="s">
        <v>531</v>
      </c>
      <c r="B42" s="40" t="s">
        <v>108</v>
      </c>
      <c r="C42" s="40" t="s">
        <v>713</v>
      </c>
      <c r="D42" s="195" t="e">
        <f>VLOOKUP(A:A,'MCN Busan onf rates'!C:D,2,FALSE)</f>
        <v>#N/A</v>
      </c>
      <c r="E42" s="195" t="e">
        <f>VLOOKUP(A:A,'MCN Busan onf rates'!C:F,4,FALSE)</f>
        <v>#N/A</v>
      </c>
      <c r="F42" s="195" t="str">
        <f>VLOOKUP(A:A,'MCN Singapore onf rates'!E:H,2,FALSE)</f>
        <v xml:space="preserve">CASE BY CASE </v>
      </c>
      <c r="G42" s="195" t="s">
        <v>1462</v>
      </c>
      <c r="H42" s="195" t="e">
        <f>VLOOKUP(A:A,'NZ &amp; Pacific Island Rates'!B:G,2,FALSE)</f>
        <v>#N/A</v>
      </c>
      <c r="I42" s="195">
        <v>62.5</v>
      </c>
      <c r="J42" s="195"/>
      <c r="K42" s="474" t="s">
        <v>690</v>
      </c>
      <c r="L42" s="195" t="s">
        <v>690</v>
      </c>
      <c r="M42" s="663" t="s">
        <v>690</v>
      </c>
      <c r="N42" s="663" t="s">
        <v>690</v>
      </c>
      <c r="O42" s="663" t="s">
        <v>690</v>
      </c>
      <c r="P42" s="663" t="str">
        <f t="shared" si="29"/>
        <v>ON APP</v>
      </c>
      <c r="Q42" s="663" t="s">
        <v>690</v>
      </c>
      <c r="R42" s="663" t="str">
        <f t="shared" si="20"/>
        <v>ON APP</v>
      </c>
      <c r="S42" s="663" t="str">
        <f t="shared" si="21"/>
        <v>ON APP</v>
      </c>
      <c r="T42" s="663" t="str">
        <f t="shared" si="22"/>
        <v>ON APP</v>
      </c>
      <c r="U42" s="663" t="str">
        <f t="shared" si="26"/>
        <v>ON APP</v>
      </c>
      <c r="V42" s="493" t="s">
        <v>690</v>
      </c>
      <c r="W42" s="663" t="str">
        <f t="shared" si="23"/>
        <v>ON APP</v>
      </c>
      <c r="X42" s="663" t="str">
        <f t="shared" si="24"/>
        <v>ON APP</v>
      </c>
      <c r="Y42" s="663" t="str">
        <f t="shared" si="25"/>
        <v>ON APP</v>
      </c>
      <c r="Z42" s="663" t="str">
        <f t="shared" si="19"/>
        <v>ON APP</v>
      </c>
      <c r="AA42" s="492" t="s">
        <v>690</v>
      </c>
      <c r="AB42" s="51" t="s">
        <v>690</v>
      </c>
      <c r="AC42" s="51" t="s">
        <v>690</v>
      </c>
      <c r="AD42" s="51" t="s">
        <v>690</v>
      </c>
      <c r="AE42" s="51" t="s">
        <v>690</v>
      </c>
      <c r="AF42" s="51" t="s">
        <v>690</v>
      </c>
      <c r="AG42" s="663" t="s">
        <v>690</v>
      </c>
      <c r="AH42" s="663" t="s">
        <v>690</v>
      </c>
      <c r="AI42" s="663" t="s">
        <v>690</v>
      </c>
      <c r="AJ42" s="51" t="s">
        <v>690</v>
      </c>
      <c r="AK42" s="53" t="s">
        <v>690</v>
      </c>
      <c r="AL42" s="170"/>
      <c r="AM42" s="170"/>
      <c r="AN42" s="170"/>
      <c r="AO42" s="170"/>
      <c r="AP42" s="170"/>
      <c r="AQ42" s="29"/>
      <c r="AR42" s="29"/>
      <c r="AS42" s="29"/>
      <c r="AT42" s="29"/>
      <c r="AU42" s="29"/>
      <c r="AV42" s="29"/>
      <c r="AW42" s="29"/>
      <c r="AX42" s="29"/>
      <c r="AY42" s="29"/>
      <c r="AZ42" s="29"/>
      <c r="BA42" s="29"/>
      <c r="BB42" s="29"/>
      <c r="BC42" s="29"/>
      <c r="BD42" s="29"/>
      <c r="BE42" s="29"/>
      <c r="BF42" s="29"/>
      <c r="BG42" s="29"/>
      <c r="BH42" s="29"/>
      <c r="BI42" s="29"/>
      <c r="BJ42" s="29"/>
    </row>
    <row r="43" spans="1:62" s="715" customFormat="1">
      <c r="A43" s="36" t="s">
        <v>221</v>
      </c>
      <c r="B43" s="41" t="s">
        <v>108</v>
      </c>
      <c r="C43" s="40" t="s">
        <v>713</v>
      </c>
      <c r="D43" s="195">
        <f>VLOOKUP(A:A,'MCN Busan onf rates'!C:D,2,FALSE)</f>
        <v>-10</v>
      </c>
      <c r="E43" s="195">
        <f>VLOOKUP(A:A,'MCN Busan onf rates'!C:F,4,FALSE)</f>
        <v>0</v>
      </c>
      <c r="F43" s="195">
        <f>VLOOKUP(A:A,'MCN Singapore onf rates'!E:H,2,FALSE)</f>
        <v>47</v>
      </c>
      <c r="G43" s="195">
        <f>VLOOKUP(A:A,'MCN Singapore onf rates'!E:H,3,FALSE)</f>
        <v>47</v>
      </c>
      <c r="H43" s="195" t="e">
        <f>VLOOKUP(A:A,'NZ &amp; Pacific Island Rates'!B:G,2,FALSE)</f>
        <v>#N/A</v>
      </c>
      <c r="I43" s="195">
        <v>62.5</v>
      </c>
      <c r="J43" s="195">
        <v>10</v>
      </c>
      <c r="K43" s="494" t="s">
        <v>628</v>
      </c>
      <c r="L43" s="195">
        <f>SUM(I43+D43+J43)</f>
        <v>62.5</v>
      </c>
      <c r="M43" s="42">
        <f t="shared" ref="M43:M73" si="35">SUM(L43)</f>
        <v>62.5</v>
      </c>
      <c r="N43" s="42">
        <f t="shared" ref="N43:N73" si="36">SUBTOTAL(9,M43)</f>
        <v>62.5</v>
      </c>
      <c r="O43" s="42">
        <f>SUBTOTAL(9,M43)</f>
        <v>62.5</v>
      </c>
      <c r="P43" s="42" t="str">
        <f t="shared" si="29"/>
        <v>BUS</v>
      </c>
      <c r="Q43" s="43">
        <f>VLOOKUP(A:A,'MCN Busan onf rates'!C:K,9,FALSE)</f>
        <v>26</v>
      </c>
      <c r="R43" s="42">
        <f t="shared" si="20"/>
        <v>62.5</v>
      </c>
      <c r="S43" s="42">
        <f t="shared" si="21"/>
        <v>62.5</v>
      </c>
      <c r="T43" s="42">
        <f t="shared" si="22"/>
        <v>62.5</v>
      </c>
      <c r="U43" s="42" t="str">
        <f t="shared" si="26"/>
        <v>BUS</v>
      </c>
      <c r="V43" s="657">
        <f t="shared" ref="V43:V60" si="37">Q43-1</f>
        <v>25</v>
      </c>
      <c r="W43" s="42">
        <f t="shared" si="23"/>
        <v>62.5</v>
      </c>
      <c r="X43" s="42">
        <f t="shared" si="24"/>
        <v>62.5</v>
      </c>
      <c r="Y43" s="42">
        <f t="shared" si="25"/>
        <v>62.5</v>
      </c>
      <c r="Z43" s="42" t="str">
        <f t="shared" si="19"/>
        <v>BUS</v>
      </c>
      <c r="AA43" s="657">
        <f t="shared" ref="AA43:AA60" si="38">V43-2</f>
        <v>23</v>
      </c>
      <c r="AB43" s="42">
        <f>SUM(F43+I43+J43)</f>
        <v>119.5</v>
      </c>
      <c r="AC43" s="42">
        <f>SUM(AB43)</f>
        <v>119.5</v>
      </c>
      <c r="AD43" s="42">
        <f>SUM(AB43)</f>
        <v>119.5</v>
      </c>
      <c r="AE43" s="42" t="s">
        <v>627</v>
      </c>
      <c r="AF43" s="657">
        <f>VLOOKUP(A:A,'MCN Singapore onf rates'!E:K,7,FALSE)-4</f>
        <v>31</v>
      </c>
      <c r="AG43" s="42">
        <f t="shared" ref="AG43:AI46" si="39">SUM(AB43+10)</f>
        <v>129.5</v>
      </c>
      <c r="AH43" s="42">
        <f t="shared" si="39"/>
        <v>129.5</v>
      </c>
      <c r="AI43" s="42">
        <f t="shared" si="39"/>
        <v>129.5</v>
      </c>
      <c r="AJ43" s="42" t="s">
        <v>627</v>
      </c>
      <c r="AK43" s="662">
        <f>VLOOKUP(A:A,'MCN Singapore onf rates'!E:K,7,FALSE)-7</f>
        <v>28</v>
      </c>
      <c r="AL43" s="191"/>
      <c r="AM43" s="191"/>
      <c r="AN43" s="191"/>
      <c r="AO43" s="191"/>
      <c r="AP43" s="191"/>
    </row>
    <row r="44" spans="1:62" s="715" customFormat="1">
      <c r="A44" s="39" t="s">
        <v>484</v>
      </c>
      <c r="B44" s="40" t="s">
        <v>108</v>
      </c>
      <c r="C44" s="40" t="s">
        <v>713</v>
      </c>
      <c r="D44" s="195">
        <f>VLOOKUP(A:A,'MCN Busan onf rates'!C:D,2,FALSE)</f>
        <v>-10</v>
      </c>
      <c r="E44" s="195">
        <f>VLOOKUP(A:A,'MCN Busan onf rates'!C:F,4,FALSE)</f>
        <v>0</v>
      </c>
      <c r="F44" s="195">
        <f>VLOOKUP(A:A,'MCN Singapore onf rates'!E:H,2,FALSE)</f>
        <v>47</v>
      </c>
      <c r="G44" s="195">
        <f>VLOOKUP(A:A,'MCN Singapore onf rates'!E:H,3,FALSE)</f>
        <v>47</v>
      </c>
      <c r="H44" s="195" t="e">
        <f>VLOOKUP(A:A,'NZ &amp; Pacific Island Rates'!B:G,2,FALSE)</f>
        <v>#N/A</v>
      </c>
      <c r="I44" s="195">
        <v>62.5</v>
      </c>
      <c r="J44" s="195">
        <v>0</v>
      </c>
      <c r="K44" s="494" t="s">
        <v>628</v>
      </c>
      <c r="L44" s="195">
        <f>SUM(I44+D44+J44)</f>
        <v>52.5</v>
      </c>
      <c r="M44" s="42">
        <f t="shared" si="35"/>
        <v>52.5</v>
      </c>
      <c r="N44" s="42">
        <f t="shared" si="36"/>
        <v>52.5</v>
      </c>
      <c r="O44" s="42">
        <f>SUBTOTAL(9,M44)</f>
        <v>52.5</v>
      </c>
      <c r="P44" s="42" t="str">
        <f t="shared" si="29"/>
        <v>BUS</v>
      </c>
      <c r="Q44" s="43">
        <f>VLOOKUP(A:A,'MCN Busan onf rates'!C:K,9,FALSE)</f>
        <v>26</v>
      </c>
      <c r="R44" s="42">
        <f t="shared" si="20"/>
        <v>52.5</v>
      </c>
      <c r="S44" s="42">
        <f t="shared" si="21"/>
        <v>52.5</v>
      </c>
      <c r="T44" s="42">
        <f t="shared" si="22"/>
        <v>52.5</v>
      </c>
      <c r="U44" s="42" t="str">
        <f t="shared" si="26"/>
        <v>BUS</v>
      </c>
      <c r="V44" s="657">
        <f t="shared" si="37"/>
        <v>25</v>
      </c>
      <c r="W44" s="42">
        <f t="shared" si="23"/>
        <v>52.5</v>
      </c>
      <c r="X44" s="42">
        <f t="shared" si="24"/>
        <v>52.5</v>
      </c>
      <c r="Y44" s="42">
        <f t="shared" si="25"/>
        <v>52.5</v>
      </c>
      <c r="Z44" s="42" t="str">
        <f t="shared" si="19"/>
        <v>BUS</v>
      </c>
      <c r="AA44" s="657">
        <f t="shared" si="38"/>
        <v>23</v>
      </c>
      <c r="AB44" s="42">
        <f>SUM(F44+I44+J44)</f>
        <v>109.5</v>
      </c>
      <c r="AC44" s="42">
        <f>SUM(AB44)</f>
        <v>109.5</v>
      </c>
      <c r="AD44" s="42">
        <f>SUM(AB44)</f>
        <v>109.5</v>
      </c>
      <c r="AE44" s="42" t="s">
        <v>627</v>
      </c>
      <c r="AF44" s="657">
        <f>VLOOKUP(A:A,'MCN Singapore onf rates'!E:K,7,FALSE)-4</f>
        <v>24</v>
      </c>
      <c r="AG44" s="42">
        <f t="shared" si="39"/>
        <v>119.5</v>
      </c>
      <c r="AH44" s="42">
        <f t="shared" si="39"/>
        <v>119.5</v>
      </c>
      <c r="AI44" s="42">
        <f t="shared" si="39"/>
        <v>119.5</v>
      </c>
      <c r="AJ44" s="42" t="s">
        <v>627</v>
      </c>
      <c r="AK44" s="662">
        <f>VLOOKUP(A:A,'MCN Singapore onf rates'!E:K,7,FALSE)-7</f>
        <v>21</v>
      </c>
      <c r="AL44" s="191"/>
      <c r="AM44" s="191"/>
      <c r="AN44" s="191"/>
      <c r="AO44" s="191"/>
      <c r="AP44" s="191"/>
    </row>
    <row r="45" spans="1:62" s="715" customFormat="1">
      <c r="A45" s="39" t="s">
        <v>59</v>
      </c>
      <c r="B45" s="40" t="s">
        <v>108</v>
      </c>
      <c r="C45" s="40" t="s">
        <v>713</v>
      </c>
      <c r="D45" s="195">
        <f>VLOOKUP(A:A,'MCN Busan onf rates'!C:D,2,FALSE)</f>
        <v>-10</v>
      </c>
      <c r="E45" s="195">
        <f>VLOOKUP(A:A,'MCN Busan onf rates'!C:F,4,FALSE)</f>
        <v>0</v>
      </c>
      <c r="F45" s="195">
        <f>VLOOKUP(A:A,'MCN Singapore onf rates'!E:H,2,FALSE)</f>
        <v>16</v>
      </c>
      <c r="G45" s="195">
        <f>VLOOKUP(A:A,'MCN Singapore onf rates'!E:H,3,FALSE)</f>
        <v>16</v>
      </c>
      <c r="H45" s="195" t="e">
        <f>VLOOKUP(A:A,'NZ &amp; Pacific Island Rates'!B:G,2,FALSE)</f>
        <v>#N/A</v>
      </c>
      <c r="I45" s="195">
        <v>62.5</v>
      </c>
      <c r="J45" s="195">
        <v>21</v>
      </c>
      <c r="K45" s="494" t="s">
        <v>628</v>
      </c>
      <c r="L45" s="195">
        <f>SUM(I45+D45+J45)</f>
        <v>73.5</v>
      </c>
      <c r="M45" s="42">
        <f t="shared" si="35"/>
        <v>73.5</v>
      </c>
      <c r="N45" s="42">
        <f t="shared" si="36"/>
        <v>73.5</v>
      </c>
      <c r="O45" s="42">
        <f>SUBTOTAL(9,M45)</f>
        <v>73.5</v>
      </c>
      <c r="P45" s="42" t="str">
        <f t="shared" si="29"/>
        <v>BUS</v>
      </c>
      <c r="Q45" s="43">
        <f>VLOOKUP(A:A,'MCN Busan onf rates'!C:K,9,FALSE)</f>
        <v>26</v>
      </c>
      <c r="R45" s="42">
        <f t="shared" si="20"/>
        <v>73.5</v>
      </c>
      <c r="S45" s="42">
        <f t="shared" si="21"/>
        <v>73.5</v>
      </c>
      <c r="T45" s="42">
        <f t="shared" si="22"/>
        <v>73.5</v>
      </c>
      <c r="U45" s="42" t="str">
        <f t="shared" si="26"/>
        <v>BUS</v>
      </c>
      <c r="V45" s="657">
        <f t="shared" si="37"/>
        <v>25</v>
      </c>
      <c r="W45" s="42">
        <f t="shared" si="23"/>
        <v>73.5</v>
      </c>
      <c r="X45" s="42">
        <f t="shared" si="24"/>
        <v>73.5</v>
      </c>
      <c r="Y45" s="42">
        <f t="shared" si="25"/>
        <v>73.5</v>
      </c>
      <c r="Z45" s="42" t="str">
        <f t="shared" si="19"/>
        <v>BUS</v>
      </c>
      <c r="AA45" s="657">
        <f t="shared" si="38"/>
        <v>23</v>
      </c>
      <c r="AB45" s="42">
        <f>SUM(F45+I45+J45)</f>
        <v>99.5</v>
      </c>
      <c r="AC45" s="42">
        <f>SUM(AB45)</f>
        <v>99.5</v>
      </c>
      <c r="AD45" s="42">
        <f>SUM(AB45)</f>
        <v>99.5</v>
      </c>
      <c r="AE45" s="42" t="s">
        <v>627</v>
      </c>
      <c r="AF45" s="657">
        <f>VLOOKUP(A:A,'MCN Singapore onf rates'!E:K,7,FALSE)-4</f>
        <v>25</v>
      </c>
      <c r="AG45" s="42">
        <f t="shared" si="39"/>
        <v>109.5</v>
      </c>
      <c r="AH45" s="42">
        <f t="shared" si="39"/>
        <v>109.5</v>
      </c>
      <c r="AI45" s="42">
        <f t="shared" si="39"/>
        <v>109.5</v>
      </c>
      <c r="AJ45" s="42" t="s">
        <v>627</v>
      </c>
      <c r="AK45" s="662">
        <f>VLOOKUP(A:A,'MCN Singapore onf rates'!E:K,7,FALSE)-7</f>
        <v>22</v>
      </c>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row>
    <row r="46" spans="1:62" s="656" customFormat="1">
      <c r="A46" s="39" t="s">
        <v>486</v>
      </c>
      <c r="B46" s="40" t="s">
        <v>108</v>
      </c>
      <c r="C46" s="40" t="s">
        <v>713</v>
      </c>
      <c r="D46" s="195">
        <f>VLOOKUP(A:A,'MCN Busan onf rates'!C:D,2,FALSE)</f>
        <v>20</v>
      </c>
      <c r="E46" s="195">
        <f>VLOOKUP(A:A,'MCN Busan onf rates'!C:F,4,FALSE)</f>
        <v>0</v>
      </c>
      <c r="F46" s="195">
        <f>VLOOKUP(A:A,'MCN Singapore onf rates'!E:H,2,FALSE)</f>
        <v>93</v>
      </c>
      <c r="G46" s="195">
        <f>VLOOKUP(A:A,'MCN Singapore onf rates'!E:H,3,FALSE)</f>
        <v>279</v>
      </c>
      <c r="H46" s="195" t="e">
        <f>VLOOKUP(A:A,'NZ &amp; Pacific Island Rates'!B:G,2,FALSE)</f>
        <v>#N/A</v>
      </c>
      <c r="I46" s="195">
        <v>62.5</v>
      </c>
      <c r="J46" s="195">
        <v>10</v>
      </c>
      <c r="K46" s="494" t="s">
        <v>628</v>
      </c>
      <c r="L46" s="195">
        <f>SUM(I46+D46+J46)</f>
        <v>92.5</v>
      </c>
      <c r="M46" s="42">
        <f t="shared" si="35"/>
        <v>92.5</v>
      </c>
      <c r="N46" s="42">
        <f t="shared" si="36"/>
        <v>92.5</v>
      </c>
      <c r="O46" s="42">
        <f>SUBTOTAL(9,M46)</f>
        <v>92.5</v>
      </c>
      <c r="P46" s="42" t="str">
        <f t="shared" si="29"/>
        <v>BUS</v>
      </c>
      <c r="Q46" s="43">
        <f>VLOOKUP(A:A,'MCN Busan onf rates'!C:K,9,FALSE)</f>
        <v>25</v>
      </c>
      <c r="R46" s="42">
        <f t="shared" si="20"/>
        <v>92.5</v>
      </c>
      <c r="S46" s="42">
        <f t="shared" si="21"/>
        <v>92.5</v>
      </c>
      <c r="T46" s="42">
        <f t="shared" si="22"/>
        <v>92.5</v>
      </c>
      <c r="U46" s="42" t="str">
        <f t="shared" si="26"/>
        <v>BUS</v>
      </c>
      <c r="V46" s="657">
        <f t="shared" si="37"/>
        <v>24</v>
      </c>
      <c r="W46" s="42">
        <f t="shared" si="23"/>
        <v>92.5</v>
      </c>
      <c r="X46" s="42">
        <f t="shared" si="24"/>
        <v>92.5</v>
      </c>
      <c r="Y46" s="42">
        <f t="shared" si="25"/>
        <v>92.5</v>
      </c>
      <c r="Z46" s="42" t="str">
        <f t="shared" si="19"/>
        <v>BUS</v>
      </c>
      <c r="AA46" s="657">
        <f t="shared" si="38"/>
        <v>22</v>
      </c>
      <c r="AB46" s="42">
        <f>SUM(F46+I46+J46)</f>
        <v>165.5</v>
      </c>
      <c r="AC46" s="42">
        <f>SUM(AB46)</f>
        <v>165.5</v>
      </c>
      <c r="AD46" s="42">
        <f>SUM(AC46*3)</f>
        <v>496.5</v>
      </c>
      <c r="AE46" s="42" t="s">
        <v>627</v>
      </c>
      <c r="AF46" s="657">
        <f>VLOOKUP(A:A,'MCN Singapore onf rates'!E:K,7,FALSE)-4</f>
        <v>25</v>
      </c>
      <c r="AG46" s="42">
        <f t="shared" si="39"/>
        <v>175.5</v>
      </c>
      <c r="AH46" s="42">
        <f t="shared" si="39"/>
        <v>175.5</v>
      </c>
      <c r="AI46" s="42">
        <f t="shared" si="39"/>
        <v>506.5</v>
      </c>
      <c r="AJ46" s="42" t="s">
        <v>627</v>
      </c>
      <c r="AK46" s="662">
        <f>VLOOKUP(A:A,'MCN Singapore onf rates'!E:K,7,FALSE)-7</f>
        <v>22</v>
      </c>
      <c r="AL46" s="191"/>
      <c r="AM46" s="191"/>
      <c r="AN46" s="191"/>
      <c r="AO46" s="191"/>
      <c r="AP46" s="191"/>
      <c r="AQ46" s="29"/>
      <c r="AR46" s="29"/>
      <c r="AS46" s="29"/>
      <c r="AT46" s="29"/>
      <c r="AU46" s="29"/>
      <c r="AV46" s="29"/>
      <c r="AW46" s="29"/>
      <c r="AX46" s="29"/>
      <c r="AY46" s="29"/>
      <c r="AZ46" s="29"/>
      <c r="BA46" s="29"/>
      <c r="BB46" s="29"/>
      <c r="BC46" s="29"/>
      <c r="BD46" s="29"/>
      <c r="BE46" s="29"/>
      <c r="BF46" s="29"/>
      <c r="BG46" s="29"/>
      <c r="BH46" s="29"/>
      <c r="BI46" s="29"/>
      <c r="BJ46" s="29"/>
    </row>
    <row r="47" spans="1:62" s="715" customFormat="1">
      <c r="A47" s="36" t="s">
        <v>632</v>
      </c>
      <c r="B47" s="41" t="s">
        <v>108</v>
      </c>
      <c r="C47" s="40" t="s">
        <v>713</v>
      </c>
      <c r="D47" s="195" t="e">
        <f>VLOOKUP(A:A,'MCN Busan onf rates'!C:D,2,FALSE)</f>
        <v>#N/A</v>
      </c>
      <c r="E47" s="195" t="e">
        <f>VLOOKUP(A:A,'MCN Busan onf rates'!C:F,4,FALSE)</f>
        <v>#N/A</v>
      </c>
      <c r="F47" s="195">
        <f>VLOOKUP(A:A,'MCN Singapore onf rates'!E:H,2,FALSE)</f>
        <v>103</v>
      </c>
      <c r="G47" s="195">
        <f>VLOOKUP(A:A,'MCN Singapore onf rates'!E:H,3,FALSE)</f>
        <v>206</v>
      </c>
      <c r="H47" s="195" t="e">
        <f>VLOOKUP(A:A,'NZ &amp; Pacific Island Rates'!B:G,2,FALSE)</f>
        <v>#N/A</v>
      </c>
      <c r="I47" s="195">
        <v>62.5</v>
      </c>
      <c r="J47" s="195">
        <v>10</v>
      </c>
      <c r="K47" s="494" t="s">
        <v>627</v>
      </c>
      <c r="L47" s="195">
        <f t="shared" ref="L47:L53" si="40">SUM(I47+F47+J47)</f>
        <v>175.5</v>
      </c>
      <c r="M47" s="42">
        <f t="shared" si="35"/>
        <v>175.5</v>
      </c>
      <c r="N47" s="42">
        <f t="shared" si="36"/>
        <v>175.5</v>
      </c>
      <c r="O47" s="42">
        <f>SUM(M47*2)</f>
        <v>351</v>
      </c>
      <c r="P47" s="42" t="str">
        <f t="shared" si="29"/>
        <v>SIN</v>
      </c>
      <c r="Q47" s="657">
        <f>VLOOKUP(A:A,'MCN Singapore onf rates'!E:K,7,FALSE)</f>
        <v>29</v>
      </c>
      <c r="R47" s="42">
        <f t="shared" si="20"/>
        <v>175.5</v>
      </c>
      <c r="S47" s="42">
        <f t="shared" si="21"/>
        <v>175.5</v>
      </c>
      <c r="T47" s="42">
        <f t="shared" si="22"/>
        <v>351</v>
      </c>
      <c r="U47" s="42" t="str">
        <f t="shared" si="26"/>
        <v>SIN</v>
      </c>
      <c r="V47" s="657">
        <f t="shared" si="37"/>
        <v>28</v>
      </c>
      <c r="W47" s="42">
        <f t="shared" si="23"/>
        <v>175.5</v>
      </c>
      <c r="X47" s="42">
        <f t="shared" si="24"/>
        <v>175.5</v>
      </c>
      <c r="Y47" s="42">
        <f t="shared" si="25"/>
        <v>351</v>
      </c>
      <c r="Z47" s="42" t="str">
        <f t="shared" si="19"/>
        <v>SIN</v>
      </c>
      <c r="AA47" s="657">
        <f t="shared" si="38"/>
        <v>26</v>
      </c>
      <c r="AB47" s="42">
        <f t="shared" ref="AB47:AB57" si="41">SUM(W47+10)</f>
        <v>185.5</v>
      </c>
      <c r="AC47" s="42">
        <f t="shared" ref="AC47:AC57" si="42">SUM(X47+10)</f>
        <v>185.5</v>
      </c>
      <c r="AD47" s="42">
        <f t="shared" ref="AD47:AD57" si="43">SUM(Y47+10)</f>
        <v>361</v>
      </c>
      <c r="AE47" s="42" t="s">
        <v>627</v>
      </c>
      <c r="AF47" s="657">
        <f>VLOOKUP(A:A,'MCN Singapore onf rates'!E:K,7,FALSE)-4</f>
        <v>25</v>
      </c>
      <c r="AG47" s="42">
        <f t="shared" ref="AG47:AG57" si="44">SUM(W47+10)</f>
        <v>185.5</v>
      </c>
      <c r="AH47" s="42">
        <f t="shared" ref="AH47:AH57" si="45">SUM(X47+10)</f>
        <v>185.5</v>
      </c>
      <c r="AI47" s="42">
        <f t="shared" ref="AI47:AI57" si="46">SUM(Y47+10)</f>
        <v>361</v>
      </c>
      <c r="AJ47" s="42" t="s">
        <v>627</v>
      </c>
      <c r="AK47" s="662" t="s">
        <v>690</v>
      </c>
      <c r="AL47" s="29"/>
      <c r="AM47" s="29"/>
      <c r="AN47" s="29"/>
      <c r="AO47" s="29"/>
      <c r="AP47" s="29"/>
      <c r="AQ47" s="191"/>
      <c r="AR47" s="191"/>
      <c r="AS47" s="191"/>
      <c r="AT47" s="191"/>
      <c r="AU47" s="191"/>
      <c r="AV47" s="191"/>
      <c r="AW47" s="191"/>
      <c r="AX47" s="191"/>
      <c r="AY47" s="191"/>
      <c r="AZ47" s="191"/>
      <c r="BA47" s="191"/>
      <c r="BB47" s="191"/>
      <c r="BC47" s="191"/>
      <c r="BD47" s="191"/>
      <c r="BE47" s="191"/>
      <c r="BF47" s="191"/>
      <c r="BG47" s="191"/>
      <c r="BH47" s="191"/>
      <c r="BI47" s="191"/>
      <c r="BJ47" s="191"/>
    </row>
    <row r="48" spans="1:62" s="715" customFormat="1">
      <c r="A48" s="39" t="s">
        <v>1887</v>
      </c>
      <c r="B48" s="40" t="s">
        <v>108</v>
      </c>
      <c r="C48" s="40" t="s">
        <v>713</v>
      </c>
      <c r="D48" s="195" t="e">
        <f>VLOOKUP(A:A,'MCN Busan onf rates'!C:D,2,FALSE)</f>
        <v>#N/A</v>
      </c>
      <c r="E48" s="195" t="e">
        <f>VLOOKUP(A:A,'MCN Busan onf rates'!C:F,4,FALSE)</f>
        <v>#N/A</v>
      </c>
      <c r="F48" s="195">
        <f>VLOOKUP(A:A,'MCN Singapore onf rates'!E:H,2,FALSE)</f>
        <v>165</v>
      </c>
      <c r="G48" s="195" t="str">
        <f>VLOOKUP(A:A,'MCN Singapore onf rates'!E:H,3,FALSE)</f>
        <v>3 CBM</v>
      </c>
      <c r="H48" s="195" t="e">
        <f>VLOOKUP(A:A,'NZ &amp; Pacific Island Rates'!B:G,2,FALSE)</f>
        <v>#N/A</v>
      </c>
      <c r="I48" s="195">
        <v>62.5</v>
      </c>
      <c r="J48" s="195">
        <v>10</v>
      </c>
      <c r="K48" s="494" t="s">
        <v>627</v>
      </c>
      <c r="L48" s="195">
        <f t="shared" si="40"/>
        <v>237.5</v>
      </c>
      <c r="M48" s="42">
        <f t="shared" si="35"/>
        <v>237.5</v>
      </c>
      <c r="N48" s="42">
        <f t="shared" si="36"/>
        <v>237.5</v>
      </c>
      <c r="O48" s="42">
        <f>SUM(M48*3)</f>
        <v>712.5</v>
      </c>
      <c r="P48" s="42" t="str">
        <f t="shared" si="29"/>
        <v>SIN</v>
      </c>
      <c r="Q48" s="657">
        <f>VLOOKUP(A:A,'MCN Singapore onf rates'!E:K,7,FALSE)</f>
        <v>28</v>
      </c>
      <c r="R48" s="42">
        <f t="shared" si="20"/>
        <v>237.5</v>
      </c>
      <c r="S48" s="42">
        <f t="shared" si="21"/>
        <v>237.5</v>
      </c>
      <c r="T48" s="42">
        <f t="shared" si="22"/>
        <v>712.5</v>
      </c>
      <c r="U48" s="42" t="str">
        <f t="shared" si="26"/>
        <v>SIN</v>
      </c>
      <c r="V48" s="657">
        <f t="shared" si="37"/>
        <v>27</v>
      </c>
      <c r="W48" s="42">
        <f t="shared" si="23"/>
        <v>237.5</v>
      </c>
      <c r="X48" s="42">
        <f t="shared" si="24"/>
        <v>237.5</v>
      </c>
      <c r="Y48" s="42">
        <f t="shared" si="25"/>
        <v>712.5</v>
      </c>
      <c r="Z48" s="42" t="str">
        <f t="shared" si="19"/>
        <v>SIN</v>
      </c>
      <c r="AA48" s="657">
        <f t="shared" si="38"/>
        <v>25</v>
      </c>
      <c r="AB48" s="42">
        <f t="shared" si="41"/>
        <v>247.5</v>
      </c>
      <c r="AC48" s="42">
        <f t="shared" si="42"/>
        <v>247.5</v>
      </c>
      <c r="AD48" s="42">
        <f t="shared" si="43"/>
        <v>722.5</v>
      </c>
      <c r="AE48" s="42" t="s">
        <v>627</v>
      </c>
      <c r="AF48" s="657">
        <f>VLOOKUP(A:A,'MCN Singapore onf rates'!E:K,7,FALSE)-4</f>
        <v>24</v>
      </c>
      <c r="AG48" s="42">
        <f t="shared" si="44"/>
        <v>247.5</v>
      </c>
      <c r="AH48" s="42">
        <f t="shared" si="45"/>
        <v>247.5</v>
      </c>
      <c r="AI48" s="42">
        <f t="shared" si="46"/>
        <v>722.5</v>
      </c>
      <c r="AJ48" s="42" t="s">
        <v>627</v>
      </c>
      <c r="AK48" s="662" t="s">
        <v>690</v>
      </c>
      <c r="AL48" s="29"/>
      <c r="AM48" s="29"/>
      <c r="AN48" s="29"/>
      <c r="AO48" s="29"/>
      <c r="AP48" s="29"/>
      <c r="AQ48" s="191"/>
      <c r="AR48" s="191"/>
      <c r="AS48" s="191"/>
      <c r="AT48" s="191"/>
      <c r="AU48" s="191"/>
      <c r="AV48" s="191"/>
      <c r="AW48" s="191"/>
      <c r="AX48" s="191"/>
      <c r="AY48" s="191"/>
      <c r="AZ48" s="191"/>
      <c r="BA48" s="191"/>
      <c r="BB48" s="191"/>
      <c r="BC48" s="191"/>
      <c r="BD48" s="191"/>
      <c r="BE48" s="191"/>
      <c r="BF48" s="191"/>
      <c r="BG48" s="191"/>
      <c r="BH48" s="191"/>
      <c r="BI48" s="191"/>
      <c r="BJ48" s="191"/>
    </row>
    <row r="49" spans="1:62" s="656" customFormat="1">
      <c r="A49" s="36" t="s">
        <v>151</v>
      </c>
      <c r="B49" s="41" t="s">
        <v>108</v>
      </c>
      <c r="C49" s="40" t="s">
        <v>713</v>
      </c>
      <c r="D49" s="195" t="e">
        <f>VLOOKUP(A:A,'MCN Busan onf rates'!C:D,2,FALSE)</f>
        <v>#N/A</v>
      </c>
      <c r="E49" s="195" t="e">
        <f>VLOOKUP(A:A,'MCN Busan onf rates'!C:F,4,FALSE)</f>
        <v>#N/A</v>
      </c>
      <c r="F49" s="195">
        <f>VLOOKUP(A:A,'MCN Singapore onf rates'!E:H,2,FALSE)</f>
        <v>89</v>
      </c>
      <c r="G49" s="195" t="str">
        <f>VLOOKUP(A:A,'MCN Singapore onf rates'!E:H,3,FALSE)</f>
        <v>2 CBM</v>
      </c>
      <c r="H49" s="195" t="e">
        <f>VLOOKUP(A:A,'NZ &amp; Pacific Island Rates'!B:G,2,FALSE)</f>
        <v>#N/A</v>
      </c>
      <c r="I49" s="195">
        <v>62.5</v>
      </c>
      <c r="J49" s="195">
        <v>10</v>
      </c>
      <c r="K49" s="494" t="s">
        <v>627</v>
      </c>
      <c r="L49" s="195">
        <f t="shared" si="40"/>
        <v>161.5</v>
      </c>
      <c r="M49" s="42">
        <f t="shared" si="35"/>
        <v>161.5</v>
      </c>
      <c r="N49" s="42">
        <f t="shared" si="36"/>
        <v>161.5</v>
      </c>
      <c r="O49" s="42">
        <f>SUM(M49*2)</f>
        <v>323</v>
      </c>
      <c r="P49" s="42" t="str">
        <f t="shared" si="29"/>
        <v>SIN</v>
      </c>
      <c r="Q49" s="657">
        <f>VLOOKUP(A:A,'MCN Singapore onf rates'!E:K,7,FALSE)</f>
        <v>34</v>
      </c>
      <c r="R49" s="42">
        <f t="shared" si="20"/>
        <v>161.5</v>
      </c>
      <c r="S49" s="42">
        <f t="shared" si="21"/>
        <v>161.5</v>
      </c>
      <c r="T49" s="42">
        <f t="shared" si="22"/>
        <v>323</v>
      </c>
      <c r="U49" s="42" t="str">
        <f t="shared" si="26"/>
        <v>SIN</v>
      </c>
      <c r="V49" s="657">
        <f t="shared" si="37"/>
        <v>33</v>
      </c>
      <c r="W49" s="42">
        <f t="shared" si="23"/>
        <v>161.5</v>
      </c>
      <c r="X49" s="42">
        <f t="shared" si="24"/>
        <v>161.5</v>
      </c>
      <c r="Y49" s="42">
        <f t="shared" si="25"/>
        <v>323</v>
      </c>
      <c r="Z49" s="42" t="str">
        <f t="shared" si="19"/>
        <v>SIN</v>
      </c>
      <c r="AA49" s="657">
        <f t="shared" si="38"/>
        <v>31</v>
      </c>
      <c r="AB49" s="42">
        <f t="shared" si="41"/>
        <v>171.5</v>
      </c>
      <c r="AC49" s="42">
        <f t="shared" si="42"/>
        <v>171.5</v>
      </c>
      <c r="AD49" s="42">
        <f t="shared" si="43"/>
        <v>333</v>
      </c>
      <c r="AE49" s="42" t="s">
        <v>627</v>
      </c>
      <c r="AF49" s="657">
        <f>VLOOKUP(A:A,'MCN Singapore onf rates'!E:K,7,FALSE)-4</f>
        <v>30</v>
      </c>
      <c r="AG49" s="42">
        <f t="shared" si="44"/>
        <v>171.5</v>
      </c>
      <c r="AH49" s="42">
        <f t="shared" si="45"/>
        <v>171.5</v>
      </c>
      <c r="AI49" s="42">
        <f t="shared" si="46"/>
        <v>333</v>
      </c>
      <c r="AJ49" s="42" t="s">
        <v>627</v>
      </c>
      <c r="AK49" s="662">
        <f>VLOOKUP(A:A,'MCN Singapore onf rates'!E:K,7,FALSE)-7</f>
        <v>27</v>
      </c>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row>
    <row r="50" spans="1:62" s="715" customFormat="1">
      <c r="A50" s="36" t="s">
        <v>255</v>
      </c>
      <c r="B50" s="41" t="s">
        <v>108</v>
      </c>
      <c r="C50" s="40" t="s">
        <v>713</v>
      </c>
      <c r="D50" s="195" t="e">
        <f>VLOOKUP(A:A,'MCN Busan onf rates'!C:D,2,FALSE)</f>
        <v>#N/A</v>
      </c>
      <c r="E50" s="195" t="e">
        <f>VLOOKUP(A:A,'MCN Busan onf rates'!C:F,4,FALSE)</f>
        <v>#N/A</v>
      </c>
      <c r="F50" s="195">
        <f>VLOOKUP(A:A,'MCN Singapore onf rates'!E:H,2,FALSE)</f>
        <v>60</v>
      </c>
      <c r="G50" s="195">
        <f>VLOOKUP(A:A,'MCN Singapore onf rates'!E:H,3,FALSE)</f>
        <v>60</v>
      </c>
      <c r="H50" s="195" t="e">
        <f>VLOOKUP(A:A,'NZ &amp; Pacific Island Rates'!B:G,2,FALSE)</f>
        <v>#N/A</v>
      </c>
      <c r="I50" s="195">
        <v>62.5</v>
      </c>
      <c r="J50" s="195">
        <v>10</v>
      </c>
      <c r="K50" s="494" t="s">
        <v>627</v>
      </c>
      <c r="L50" s="195">
        <f t="shared" si="40"/>
        <v>132.5</v>
      </c>
      <c r="M50" s="42">
        <f t="shared" si="35"/>
        <v>132.5</v>
      </c>
      <c r="N50" s="42">
        <f t="shared" si="36"/>
        <v>132.5</v>
      </c>
      <c r="O50" s="42">
        <f>SUBTOTAL(9,M50)</f>
        <v>132.5</v>
      </c>
      <c r="P50" s="42" t="str">
        <f t="shared" si="29"/>
        <v>SIN</v>
      </c>
      <c r="Q50" s="657">
        <f>VLOOKUP(A:A,'MCN Singapore onf rates'!E:K,7,FALSE)</f>
        <v>29</v>
      </c>
      <c r="R50" s="42">
        <f t="shared" si="20"/>
        <v>132.5</v>
      </c>
      <c r="S50" s="42">
        <f t="shared" si="21"/>
        <v>132.5</v>
      </c>
      <c r="T50" s="42">
        <f t="shared" si="22"/>
        <v>132.5</v>
      </c>
      <c r="U50" s="42" t="str">
        <f t="shared" si="26"/>
        <v>SIN</v>
      </c>
      <c r="V50" s="657">
        <f t="shared" si="37"/>
        <v>28</v>
      </c>
      <c r="W50" s="42">
        <f t="shared" si="23"/>
        <v>132.5</v>
      </c>
      <c r="X50" s="42">
        <f t="shared" si="24"/>
        <v>132.5</v>
      </c>
      <c r="Y50" s="42">
        <f t="shared" si="25"/>
        <v>132.5</v>
      </c>
      <c r="Z50" s="42" t="str">
        <f t="shared" si="19"/>
        <v>SIN</v>
      </c>
      <c r="AA50" s="657">
        <f t="shared" si="38"/>
        <v>26</v>
      </c>
      <c r="AB50" s="42">
        <f t="shared" si="41"/>
        <v>142.5</v>
      </c>
      <c r="AC50" s="42">
        <f t="shared" si="42"/>
        <v>142.5</v>
      </c>
      <c r="AD50" s="42">
        <f t="shared" si="43"/>
        <v>142.5</v>
      </c>
      <c r="AE50" s="42" t="s">
        <v>627</v>
      </c>
      <c r="AF50" s="657">
        <f>VLOOKUP(A:A,'MCN Singapore onf rates'!E:K,7,FALSE)-4</f>
        <v>25</v>
      </c>
      <c r="AG50" s="42">
        <f t="shared" si="44"/>
        <v>142.5</v>
      </c>
      <c r="AH50" s="42">
        <f t="shared" si="45"/>
        <v>142.5</v>
      </c>
      <c r="AI50" s="42">
        <f t="shared" si="46"/>
        <v>142.5</v>
      </c>
      <c r="AJ50" s="42" t="s">
        <v>627</v>
      </c>
      <c r="AK50" s="662">
        <f>VLOOKUP(A:A,'MCN Singapore onf rates'!E:K,7,FALSE)-7</f>
        <v>22</v>
      </c>
      <c r="AL50" s="29"/>
      <c r="AM50" s="29"/>
      <c r="AN50" s="29"/>
      <c r="AO50" s="29"/>
      <c r="AP50" s="29"/>
      <c r="AQ50" s="191"/>
      <c r="AR50" s="191"/>
      <c r="AS50" s="191"/>
      <c r="AT50" s="191"/>
      <c r="AU50" s="191"/>
      <c r="AV50" s="191"/>
      <c r="AW50" s="191"/>
      <c r="AX50" s="191"/>
      <c r="AY50" s="191"/>
      <c r="AZ50" s="191"/>
      <c r="BA50" s="191"/>
      <c r="BB50" s="191"/>
      <c r="BC50" s="191"/>
      <c r="BD50" s="191"/>
      <c r="BE50" s="191"/>
      <c r="BF50" s="191"/>
      <c r="BG50" s="191"/>
      <c r="BH50" s="191"/>
      <c r="BI50" s="191"/>
      <c r="BJ50" s="191"/>
    </row>
    <row r="51" spans="1:62" s="715" customFormat="1">
      <c r="A51" s="36" t="s">
        <v>495</v>
      </c>
      <c r="B51" s="40" t="s">
        <v>108</v>
      </c>
      <c r="C51" s="40" t="s">
        <v>713</v>
      </c>
      <c r="D51" s="195" t="e">
        <f>VLOOKUP(A:A,'MCN Busan onf rates'!C:D,2,FALSE)</f>
        <v>#N/A</v>
      </c>
      <c r="E51" s="195" t="e">
        <f>VLOOKUP(A:A,'MCN Busan onf rates'!C:F,4,FALSE)</f>
        <v>#N/A</v>
      </c>
      <c r="F51" s="195">
        <f>VLOOKUP(A:A,'MCN Singapore onf rates'!E:H,2,FALSE)</f>
        <v>78</v>
      </c>
      <c r="G51" s="195">
        <f>VLOOKUP(A:A,'MCN Singapore onf rates'!E:H,3,FALSE)</f>
        <v>156</v>
      </c>
      <c r="H51" s="195" t="e">
        <f>VLOOKUP(A:A,'NZ &amp; Pacific Island Rates'!B:G,2,FALSE)</f>
        <v>#N/A</v>
      </c>
      <c r="I51" s="195">
        <v>62.5</v>
      </c>
      <c r="J51" s="195">
        <v>10</v>
      </c>
      <c r="K51" s="494" t="s">
        <v>627</v>
      </c>
      <c r="L51" s="195">
        <f t="shared" si="40"/>
        <v>150.5</v>
      </c>
      <c r="M51" s="42">
        <f t="shared" si="35"/>
        <v>150.5</v>
      </c>
      <c r="N51" s="42">
        <f t="shared" si="36"/>
        <v>150.5</v>
      </c>
      <c r="O51" s="42">
        <f>SUM(M51*2)</f>
        <v>301</v>
      </c>
      <c r="P51" s="42" t="str">
        <f t="shared" si="29"/>
        <v>SIN</v>
      </c>
      <c r="Q51" s="657">
        <f>VLOOKUP(A:A,'MCN Singapore onf rates'!E:K,7,FALSE)</f>
        <v>28</v>
      </c>
      <c r="R51" s="42">
        <f t="shared" si="20"/>
        <v>150.5</v>
      </c>
      <c r="S51" s="42">
        <f t="shared" si="21"/>
        <v>150.5</v>
      </c>
      <c r="T51" s="42">
        <f t="shared" si="22"/>
        <v>301</v>
      </c>
      <c r="U51" s="42" t="str">
        <f t="shared" si="26"/>
        <v>SIN</v>
      </c>
      <c r="V51" s="657">
        <f t="shared" si="37"/>
        <v>27</v>
      </c>
      <c r="W51" s="42">
        <f t="shared" si="23"/>
        <v>150.5</v>
      </c>
      <c r="X51" s="42">
        <f t="shared" si="24"/>
        <v>150.5</v>
      </c>
      <c r="Y51" s="42">
        <f t="shared" si="25"/>
        <v>301</v>
      </c>
      <c r="Z51" s="42" t="str">
        <f t="shared" si="19"/>
        <v>SIN</v>
      </c>
      <c r="AA51" s="657">
        <f t="shared" si="38"/>
        <v>25</v>
      </c>
      <c r="AB51" s="42">
        <f t="shared" si="41"/>
        <v>160.5</v>
      </c>
      <c r="AC51" s="42">
        <f t="shared" si="42"/>
        <v>160.5</v>
      </c>
      <c r="AD51" s="42">
        <f t="shared" si="43"/>
        <v>311</v>
      </c>
      <c r="AE51" s="42" t="s">
        <v>627</v>
      </c>
      <c r="AF51" s="657">
        <f>VLOOKUP(A:A,'MCN Singapore onf rates'!E:K,7,FALSE)-4</f>
        <v>24</v>
      </c>
      <c r="AG51" s="42">
        <f t="shared" si="44"/>
        <v>160.5</v>
      </c>
      <c r="AH51" s="42">
        <f t="shared" si="45"/>
        <v>160.5</v>
      </c>
      <c r="AI51" s="42">
        <f t="shared" si="46"/>
        <v>311</v>
      </c>
      <c r="AJ51" s="42" t="s">
        <v>627</v>
      </c>
      <c r="AK51" s="662">
        <f>VLOOKUP(A:A,'MCN Singapore onf rates'!E:K,7,FALSE)-7</f>
        <v>21</v>
      </c>
      <c r="AL51" s="29"/>
      <c r="AM51" s="29"/>
      <c r="AN51" s="29"/>
      <c r="AO51" s="29"/>
      <c r="AP51" s="29"/>
      <c r="AQ51" s="191"/>
      <c r="AR51" s="191"/>
      <c r="AS51" s="191"/>
      <c r="AT51" s="191"/>
      <c r="AU51" s="191"/>
      <c r="AV51" s="191"/>
      <c r="AW51" s="191"/>
      <c r="AX51" s="191"/>
      <c r="AY51" s="191"/>
      <c r="AZ51" s="191"/>
      <c r="BA51" s="191"/>
      <c r="BB51" s="191"/>
      <c r="BC51" s="191"/>
      <c r="BD51" s="191"/>
      <c r="BE51" s="191"/>
      <c r="BF51" s="191"/>
      <c r="BG51" s="191"/>
      <c r="BH51" s="191"/>
      <c r="BI51" s="191"/>
      <c r="BJ51" s="191"/>
    </row>
    <row r="52" spans="1:62" s="656" customFormat="1">
      <c r="A52" s="36" t="s">
        <v>530</v>
      </c>
      <c r="B52" s="41" t="s">
        <v>108</v>
      </c>
      <c r="C52" s="40" t="s">
        <v>713</v>
      </c>
      <c r="D52" s="195" t="e">
        <f>VLOOKUP(A:A,'MCN Busan onf rates'!C:D,2,FALSE)</f>
        <v>#N/A</v>
      </c>
      <c r="E52" s="195" t="e">
        <f>VLOOKUP(A:A,'MCN Busan onf rates'!C:F,4,FALSE)</f>
        <v>#N/A</v>
      </c>
      <c r="F52" s="195">
        <f>VLOOKUP(A:A,'MCN Singapore onf rates'!E:H,2,FALSE)</f>
        <v>80</v>
      </c>
      <c r="G52" s="195">
        <f>VLOOKUP(A:A,'MCN Singapore onf rates'!E:H,3,FALSE)</f>
        <v>160</v>
      </c>
      <c r="H52" s="195" t="e">
        <f>VLOOKUP(A:A,'NZ &amp; Pacific Island Rates'!B:G,2,FALSE)</f>
        <v>#N/A</v>
      </c>
      <c r="I52" s="195">
        <v>62.5</v>
      </c>
      <c r="J52" s="195">
        <v>10</v>
      </c>
      <c r="K52" s="494" t="s">
        <v>627</v>
      </c>
      <c r="L52" s="195">
        <f t="shared" si="40"/>
        <v>152.5</v>
      </c>
      <c r="M52" s="42">
        <f t="shared" si="35"/>
        <v>152.5</v>
      </c>
      <c r="N52" s="42">
        <f t="shared" si="36"/>
        <v>152.5</v>
      </c>
      <c r="O52" s="42">
        <f>SUM(M52*2)</f>
        <v>305</v>
      </c>
      <c r="P52" s="42" t="str">
        <f t="shared" si="29"/>
        <v>SIN</v>
      </c>
      <c r="Q52" s="657">
        <f>VLOOKUP(A:A,'MCN Singapore onf rates'!E:K,7,FALSE)</f>
        <v>28</v>
      </c>
      <c r="R52" s="42">
        <f t="shared" si="20"/>
        <v>152.5</v>
      </c>
      <c r="S52" s="42">
        <f t="shared" si="21"/>
        <v>152.5</v>
      </c>
      <c r="T52" s="42">
        <f t="shared" si="22"/>
        <v>305</v>
      </c>
      <c r="U52" s="42" t="str">
        <f t="shared" si="26"/>
        <v>SIN</v>
      </c>
      <c r="V52" s="657">
        <f t="shared" si="37"/>
        <v>27</v>
      </c>
      <c r="W52" s="42">
        <f t="shared" si="23"/>
        <v>152.5</v>
      </c>
      <c r="X52" s="42">
        <f t="shared" si="24"/>
        <v>152.5</v>
      </c>
      <c r="Y52" s="42">
        <f t="shared" si="25"/>
        <v>305</v>
      </c>
      <c r="Z52" s="42" t="str">
        <f t="shared" si="19"/>
        <v>SIN</v>
      </c>
      <c r="AA52" s="657">
        <f t="shared" si="38"/>
        <v>25</v>
      </c>
      <c r="AB52" s="42">
        <f t="shared" si="41"/>
        <v>162.5</v>
      </c>
      <c r="AC52" s="42">
        <f t="shared" si="42"/>
        <v>162.5</v>
      </c>
      <c r="AD52" s="42">
        <f t="shared" si="43"/>
        <v>315</v>
      </c>
      <c r="AE52" s="42" t="s">
        <v>627</v>
      </c>
      <c r="AF52" s="657">
        <f>VLOOKUP(A:A,'MCN Singapore onf rates'!E:K,7,FALSE)-4</f>
        <v>24</v>
      </c>
      <c r="AG52" s="42">
        <f t="shared" si="44"/>
        <v>162.5</v>
      </c>
      <c r="AH52" s="42">
        <f t="shared" si="45"/>
        <v>162.5</v>
      </c>
      <c r="AI52" s="42">
        <f t="shared" si="46"/>
        <v>315</v>
      </c>
      <c r="AJ52" s="42" t="s">
        <v>627</v>
      </c>
      <c r="AK52" s="662">
        <f>VLOOKUP(A:A,'MCN Singapore onf rates'!E:K,7,FALSE)-7</f>
        <v>21</v>
      </c>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row>
    <row r="53" spans="1:62" s="715" customFormat="1" ht="16.2" customHeight="1">
      <c r="A53" s="36" t="s">
        <v>347</v>
      </c>
      <c r="B53" s="41" t="s">
        <v>108</v>
      </c>
      <c r="C53" s="40" t="s">
        <v>713</v>
      </c>
      <c r="D53" s="195" t="e">
        <f>VLOOKUP(A:A,'MCN Busan onf rates'!C:D,2,FALSE)</f>
        <v>#N/A</v>
      </c>
      <c r="E53" s="195" t="e">
        <f>VLOOKUP(A:A,'MCN Busan onf rates'!C:F,4,FALSE)</f>
        <v>#N/A</v>
      </c>
      <c r="F53" s="195">
        <f>VLOOKUP(A:A,'MCN Singapore onf rates'!E:H,2,FALSE)</f>
        <v>75</v>
      </c>
      <c r="G53" s="195">
        <f>VLOOKUP(A:A,'MCN Singapore onf rates'!E:H,3,FALSE)</f>
        <v>150</v>
      </c>
      <c r="H53" s="195" t="e">
        <f>VLOOKUP(A:A,'NZ &amp; Pacific Island Rates'!B:G,2,FALSE)</f>
        <v>#N/A</v>
      </c>
      <c r="I53" s="195">
        <v>62.5</v>
      </c>
      <c r="J53" s="195">
        <v>10</v>
      </c>
      <c r="K53" s="494" t="s">
        <v>627</v>
      </c>
      <c r="L53" s="195">
        <f t="shared" si="40"/>
        <v>147.5</v>
      </c>
      <c r="M53" s="42">
        <f t="shared" si="35"/>
        <v>147.5</v>
      </c>
      <c r="N53" s="42">
        <f t="shared" si="36"/>
        <v>147.5</v>
      </c>
      <c r="O53" s="42">
        <f>SUM(M53*2)</f>
        <v>295</v>
      </c>
      <c r="P53" s="42" t="str">
        <f t="shared" si="29"/>
        <v>SIN</v>
      </c>
      <c r="Q53" s="657">
        <f>VLOOKUP(A:A,'MCN Singapore onf rates'!E:K,7,FALSE)</f>
        <v>28</v>
      </c>
      <c r="R53" s="42">
        <f t="shared" si="20"/>
        <v>147.5</v>
      </c>
      <c r="S53" s="42">
        <f t="shared" si="21"/>
        <v>147.5</v>
      </c>
      <c r="T53" s="42">
        <f t="shared" si="22"/>
        <v>295</v>
      </c>
      <c r="U53" s="42" t="str">
        <f t="shared" si="26"/>
        <v>SIN</v>
      </c>
      <c r="V53" s="657">
        <f t="shared" si="37"/>
        <v>27</v>
      </c>
      <c r="W53" s="42">
        <f t="shared" si="23"/>
        <v>147.5</v>
      </c>
      <c r="X53" s="42">
        <f t="shared" si="24"/>
        <v>147.5</v>
      </c>
      <c r="Y53" s="42">
        <f t="shared" si="25"/>
        <v>295</v>
      </c>
      <c r="Z53" s="42" t="str">
        <f t="shared" si="19"/>
        <v>SIN</v>
      </c>
      <c r="AA53" s="657">
        <f t="shared" si="38"/>
        <v>25</v>
      </c>
      <c r="AB53" s="42">
        <f t="shared" si="41"/>
        <v>157.5</v>
      </c>
      <c r="AC53" s="42">
        <f t="shared" si="42"/>
        <v>157.5</v>
      </c>
      <c r="AD53" s="42">
        <f t="shared" si="43"/>
        <v>305</v>
      </c>
      <c r="AE53" s="42" t="s">
        <v>627</v>
      </c>
      <c r="AF53" s="657">
        <f>VLOOKUP(A:A,'MCN Singapore onf rates'!E:K,7,FALSE)-4</f>
        <v>24</v>
      </c>
      <c r="AG53" s="42">
        <f t="shared" si="44"/>
        <v>157.5</v>
      </c>
      <c r="AH53" s="42">
        <f t="shared" si="45"/>
        <v>157.5</v>
      </c>
      <c r="AI53" s="42">
        <f t="shared" si="46"/>
        <v>305</v>
      </c>
      <c r="AJ53" s="42" t="s">
        <v>627</v>
      </c>
      <c r="AK53" s="662">
        <f>VLOOKUP(A:A,'MCN Singapore onf rates'!E:K,7,FALSE)-7</f>
        <v>21</v>
      </c>
      <c r="AL53" s="29"/>
      <c r="AM53" s="29"/>
      <c r="AN53" s="29"/>
      <c r="AO53" s="29"/>
      <c r="AP53" s="29"/>
      <c r="AQ53" s="191"/>
      <c r="AR53" s="191"/>
      <c r="AS53" s="191"/>
      <c r="AT53" s="191"/>
      <c r="AU53" s="191"/>
      <c r="AV53" s="191"/>
      <c r="AW53" s="191"/>
      <c r="AX53" s="191"/>
      <c r="AY53" s="191"/>
      <c r="AZ53" s="191"/>
      <c r="BA53" s="191"/>
      <c r="BB53" s="191"/>
      <c r="BC53" s="191"/>
      <c r="BD53" s="191"/>
      <c r="BE53" s="191"/>
      <c r="BF53" s="191"/>
      <c r="BG53" s="191"/>
      <c r="BH53" s="191"/>
      <c r="BI53" s="191"/>
      <c r="BJ53" s="191"/>
    </row>
    <row r="54" spans="1:62" s="715" customFormat="1">
      <c r="A54" s="39" t="s">
        <v>477</v>
      </c>
      <c r="B54" s="40" t="s">
        <v>108</v>
      </c>
      <c r="C54" s="40" t="s">
        <v>713</v>
      </c>
      <c r="D54" s="195">
        <f>VLOOKUP(A:A,'MCN Busan onf rates'!C:D,2,FALSE)</f>
        <v>-40</v>
      </c>
      <c r="E54" s="195">
        <f>VLOOKUP(A:A,'MCN Busan onf rates'!C:F,4,FALSE)</f>
        <v>0</v>
      </c>
      <c r="F54" s="195">
        <f>VLOOKUP(A:A,'MCN Singapore onf rates'!E:H,2,FALSE)</f>
        <v>-7</v>
      </c>
      <c r="G54" s="195">
        <f>VLOOKUP(A:A,'MCN Singapore onf rates'!E:H,3,FALSE)</f>
        <v>0</v>
      </c>
      <c r="H54" s="195" t="e">
        <f>VLOOKUP(A:A,'NZ &amp; Pacific Island Rates'!B:G,2,FALSE)</f>
        <v>#N/A</v>
      </c>
      <c r="I54" s="195">
        <v>62.5</v>
      </c>
      <c r="J54" s="195">
        <v>32.5</v>
      </c>
      <c r="K54" s="494" t="s">
        <v>627</v>
      </c>
      <c r="L54" s="195">
        <f>SUM(I54+D54+J54)</f>
        <v>55</v>
      </c>
      <c r="M54" s="42">
        <f t="shared" si="35"/>
        <v>55</v>
      </c>
      <c r="N54" s="42">
        <f t="shared" si="36"/>
        <v>55</v>
      </c>
      <c r="O54" s="42">
        <f>SUBTOTAL(9,M54)</f>
        <v>55</v>
      </c>
      <c r="P54" s="42" t="str">
        <f t="shared" si="29"/>
        <v>SIN</v>
      </c>
      <c r="Q54" s="657">
        <f>VLOOKUP(A:A,'MCN Singapore onf rates'!E:K,7,FALSE)</f>
        <v>31</v>
      </c>
      <c r="R54" s="42">
        <f t="shared" si="20"/>
        <v>55</v>
      </c>
      <c r="S54" s="42">
        <f t="shared" si="21"/>
        <v>55</v>
      </c>
      <c r="T54" s="42">
        <f t="shared" si="22"/>
        <v>55</v>
      </c>
      <c r="U54" s="42" t="str">
        <f t="shared" si="26"/>
        <v>SIN</v>
      </c>
      <c r="V54" s="657">
        <f t="shared" si="37"/>
        <v>30</v>
      </c>
      <c r="W54" s="42">
        <f t="shared" si="23"/>
        <v>55</v>
      </c>
      <c r="X54" s="42">
        <f t="shared" si="24"/>
        <v>55</v>
      </c>
      <c r="Y54" s="42">
        <f t="shared" si="25"/>
        <v>55</v>
      </c>
      <c r="Z54" s="42" t="str">
        <f t="shared" si="19"/>
        <v>SIN</v>
      </c>
      <c r="AA54" s="657">
        <f t="shared" si="38"/>
        <v>28</v>
      </c>
      <c r="AB54" s="42">
        <f t="shared" si="41"/>
        <v>65</v>
      </c>
      <c r="AC54" s="42">
        <f t="shared" si="42"/>
        <v>65</v>
      </c>
      <c r="AD54" s="42">
        <f t="shared" si="43"/>
        <v>65</v>
      </c>
      <c r="AE54" s="42" t="s">
        <v>627</v>
      </c>
      <c r="AF54" s="657">
        <f>VLOOKUP(A:A,'MCN Singapore onf rates'!E:K,7,FALSE)-4</f>
        <v>27</v>
      </c>
      <c r="AG54" s="42">
        <f t="shared" si="44"/>
        <v>65</v>
      </c>
      <c r="AH54" s="42">
        <f t="shared" si="45"/>
        <v>65</v>
      </c>
      <c r="AI54" s="42">
        <f t="shared" si="46"/>
        <v>65</v>
      </c>
      <c r="AJ54" s="42" t="s">
        <v>627</v>
      </c>
      <c r="AK54" s="662">
        <f>VLOOKUP(A:A,'MCN Singapore onf rates'!E:K,7,FALSE)-7</f>
        <v>24</v>
      </c>
      <c r="AL54" s="29"/>
      <c r="AM54" s="29"/>
      <c r="AN54" s="29"/>
      <c r="AO54" s="29"/>
      <c r="AP54" s="29"/>
      <c r="AQ54" s="191"/>
      <c r="AR54" s="191"/>
      <c r="AS54" s="191"/>
      <c r="AT54" s="191"/>
      <c r="AU54" s="191"/>
      <c r="AV54" s="191"/>
      <c r="AW54" s="191"/>
      <c r="AX54" s="191"/>
      <c r="AY54" s="191"/>
      <c r="AZ54" s="191"/>
      <c r="BA54" s="191"/>
      <c r="BB54" s="191"/>
      <c r="BC54" s="191"/>
      <c r="BD54" s="191"/>
      <c r="BE54" s="191"/>
      <c r="BF54" s="191"/>
      <c r="BG54" s="191"/>
      <c r="BH54" s="191"/>
      <c r="BI54" s="191"/>
      <c r="BJ54" s="191"/>
    </row>
    <row r="55" spans="1:62" s="715" customFormat="1">
      <c r="A55" s="39" t="s">
        <v>58</v>
      </c>
      <c r="B55" s="40" t="s">
        <v>108</v>
      </c>
      <c r="C55" s="40" t="s">
        <v>713</v>
      </c>
      <c r="D55" s="195">
        <f>VLOOKUP(A:A,'MCN Busan onf rates'!C:D,2,FALSE)</f>
        <v>50</v>
      </c>
      <c r="E55" s="195">
        <f>VLOOKUP(A:A,'MCN Busan onf rates'!C:F,4,FALSE)</f>
        <v>0</v>
      </c>
      <c r="F55" s="195">
        <f>VLOOKUP(A:A,'MCN Singapore onf rates'!E:H,2,FALSE)</f>
        <v>48</v>
      </c>
      <c r="G55" s="195">
        <f>VLOOKUP(A:A,'MCN Singapore onf rates'!E:H,3,FALSE)</f>
        <v>48</v>
      </c>
      <c r="H55" s="195" t="e">
        <f>VLOOKUP(A:A,'NZ &amp; Pacific Island Rates'!B:G,2,FALSE)</f>
        <v>#N/A</v>
      </c>
      <c r="I55" s="195">
        <v>62.5</v>
      </c>
      <c r="J55" s="195">
        <v>10</v>
      </c>
      <c r="K55" s="494" t="s">
        <v>627</v>
      </c>
      <c r="L55" s="195">
        <f>SUM(I55+F55+J55)</f>
        <v>120.5</v>
      </c>
      <c r="M55" s="42">
        <f t="shared" si="35"/>
        <v>120.5</v>
      </c>
      <c r="N55" s="42">
        <f t="shared" si="36"/>
        <v>120.5</v>
      </c>
      <c r="O55" s="42">
        <f>SUBTOTAL(9,M55)</f>
        <v>120.5</v>
      </c>
      <c r="P55" s="42" t="str">
        <f t="shared" si="29"/>
        <v>SIN</v>
      </c>
      <c r="Q55" s="657">
        <f>VLOOKUP(A:A,'MCN Singapore onf rates'!E:K,7,FALSE)</f>
        <v>29</v>
      </c>
      <c r="R55" s="42">
        <f t="shared" si="20"/>
        <v>120.5</v>
      </c>
      <c r="S55" s="42">
        <f t="shared" si="21"/>
        <v>120.5</v>
      </c>
      <c r="T55" s="42">
        <f t="shared" si="22"/>
        <v>120.5</v>
      </c>
      <c r="U55" s="42" t="str">
        <f t="shared" si="26"/>
        <v>SIN</v>
      </c>
      <c r="V55" s="657">
        <f t="shared" si="37"/>
        <v>28</v>
      </c>
      <c r="W55" s="42">
        <f t="shared" si="23"/>
        <v>120.5</v>
      </c>
      <c r="X55" s="42">
        <f t="shared" si="24"/>
        <v>120.5</v>
      </c>
      <c r="Y55" s="42">
        <f t="shared" si="25"/>
        <v>120.5</v>
      </c>
      <c r="Z55" s="42" t="str">
        <f t="shared" si="19"/>
        <v>SIN</v>
      </c>
      <c r="AA55" s="657">
        <f t="shared" si="38"/>
        <v>26</v>
      </c>
      <c r="AB55" s="42">
        <f t="shared" si="41"/>
        <v>130.5</v>
      </c>
      <c r="AC55" s="42">
        <f t="shared" si="42"/>
        <v>130.5</v>
      </c>
      <c r="AD55" s="42">
        <f t="shared" si="43"/>
        <v>130.5</v>
      </c>
      <c r="AE55" s="42" t="s">
        <v>627</v>
      </c>
      <c r="AF55" s="657">
        <f>VLOOKUP(A:A,'MCN Singapore onf rates'!E:K,7,FALSE)-4</f>
        <v>25</v>
      </c>
      <c r="AG55" s="42">
        <f t="shared" si="44"/>
        <v>130.5</v>
      </c>
      <c r="AH55" s="42">
        <f t="shared" si="45"/>
        <v>130.5</v>
      </c>
      <c r="AI55" s="42">
        <f t="shared" si="46"/>
        <v>130.5</v>
      </c>
      <c r="AJ55" s="42" t="s">
        <v>627</v>
      </c>
      <c r="AK55" s="662">
        <f>VLOOKUP(A:A,'MCN Singapore onf rates'!E:K,7,FALSE)-7</f>
        <v>22</v>
      </c>
      <c r="AL55" s="29"/>
      <c r="AM55" s="29"/>
      <c r="AN55" s="29"/>
      <c r="AO55" s="29"/>
      <c r="AP55" s="29"/>
      <c r="AQ55" s="191"/>
      <c r="AR55" s="191"/>
      <c r="AS55" s="191"/>
      <c r="AT55" s="191"/>
      <c r="AU55" s="191"/>
      <c r="AV55" s="191"/>
      <c r="AW55" s="191"/>
      <c r="AX55" s="191"/>
      <c r="AY55" s="191"/>
      <c r="AZ55" s="191"/>
      <c r="BA55" s="191"/>
      <c r="BB55" s="191"/>
      <c r="BC55" s="191"/>
      <c r="BD55" s="191"/>
      <c r="BE55" s="191"/>
      <c r="BF55" s="191"/>
      <c r="BG55" s="191"/>
      <c r="BH55" s="191"/>
      <c r="BI55" s="191"/>
      <c r="BJ55" s="191"/>
    </row>
    <row r="56" spans="1:62" s="715" customFormat="1">
      <c r="A56" s="489" t="s">
        <v>63</v>
      </c>
      <c r="B56" s="40" t="s">
        <v>108</v>
      </c>
      <c r="C56" s="40" t="s">
        <v>713</v>
      </c>
      <c r="D56" s="195" t="e">
        <f>VLOOKUP(A:A,'MCN Busan onf rates'!C:D,2,FALSE)</f>
        <v>#N/A</v>
      </c>
      <c r="E56" s="195" t="e">
        <f>VLOOKUP(A:A,'MCN Busan onf rates'!C:F,4,FALSE)</f>
        <v>#N/A</v>
      </c>
      <c r="F56" s="195">
        <f>VLOOKUP(A:A,'MCN Singapore onf rates'!E:H,2,FALSE)</f>
        <v>82</v>
      </c>
      <c r="G56" s="195">
        <f>VLOOKUP(A:A,'MCN Singapore onf rates'!E:H,3,FALSE)</f>
        <v>164</v>
      </c>
      <c r="H56" s="195" t="e">
        <f>VLOOKUP(A:A,'NZ &amp; Pacific Island Rates'!B:G,2,FALSE)</f>
        <v>#N/A</v>
      </c>
      <c r="I56" s="195">
        <v>62.5</v>
      </c>
      <c r="J56" s="195">
        <v>10</v>
      </c>
      <c r="K56" s="494" t="s">
        <v>627</v>
      </c>
      <c r="L56" s="195">
        <f>SUM(I56+F56+J56)</f>
        <v>154.5</v>
      </c>
      <c r="M56" s="42">
        <f t="shared" si="35"/>
        <v>154.5</v>
      </c>
      <c r="N56" s="42">
        <f t="shared" si="36"/>
        <v>154.5</v>
      </c>
      <c r="O56" s="42">
        <f>SUM(M56*2)</f>
        <v>309</v>
      </c>
      <c r="P56" s="42" t="str">
        <f t="shared" si="29"/>
        <v>SIN</v>
      </c>
      <c r="Q56" s="657">
        <f>VLOOKUP(A:A,'MCN Singapore onf rates'!E:K,7,FALSE)</f>
        <v>27</v>
      </c>
      <c r="R56" s="42">
        <f t="shared" si="20"/>
        <v>154.5</v>
      </c>
      <c r="S56" s="42">
        <f t="shared" si="21"/>
        <v>154.5</v>
      </c>
      <c r="T56" s="42">
        <f t="shared" si="22"/>
        <v>309</v>
      </c>
      <c r="U56" s="42" t="str">
        <f t="shared" si="26"/>
        <v>SIN</v>
      </c>
      <c r="V56" s="657">
        <f t="shared" si="37"/>
        <v>26</v>
      </c>
      <c r="W56" s="42">
        <f t="shared" si="23"/>
        <v>154.5</v>
      </c>
      <c r="X56" s="42">
        <f t="shared" si="24"/>
        <v>154.5</v>
      </c>
      <c r="Y56" s="42">
        <f t="shared" si="25"/>
        <v>309</v>
      </c>
      <c r="Z56" s="42" t="str">
        <f t="shared" si="19"/>
        <v>SIN</v>
      </c>
      <c r="AA56" s="657">
        <f t="shared" si="38"/>
        <v>24</v>
      </c>
      <c r="AB56" s="42">
        <f t="shared" si="41"/>
        <v>164.5</v>
      </c>
      <c r="AC56" s="42">
        <f t="shared" si="42"/>
        <v>164.5</v>
      </c>
      <c r="AD56" s="42">
        <f t="shared" si="43"/>
        <v>319</v>
      </c>
      <c r="AE56" s="42" t="s">
        <v>627</v>
      </c>
      <c r="AF56" s="657">
        <f>VLOOKUP(A:A,'MCN Singapore onf rates'!E:K,7,FALSE)-4</f>
        <v>23</v>
      </c>
      <c r="AG56" s="42">
        <f t="shared" si="44"/>
        <v>164.5</v>
      </c>
      <c r="AH56" s="42">
        <f t="shared" si="45"/>
        <v>164.5</v>
      </c>
      <c r="AI56" s="42">
        <f t="shared" si="46"/>
        <v>319</v>
      </c>
      <c r="AJ56" s="42" t="s">
        <v>627</v>
      </c>
      <c r="AK56" s="662">
        <f>VLOOKUP(A:A,'MCN Singapore onf rates'!E:K,7,FALSE)-7</f>
        <v>20</v>
      </c>
      <c r="AL56" s="29"/>
      <c r="AM56" s="29"/>
      <c r="AN56" s="29"/>
      <c r="AO56" s="29"/>
      <c r="AP56" s="29"/>
      <c r="AQ56" s="191"/>
      <c r="AR56" s="191"/>
      <c r="AS56" s="191"/>
      <c r="AT56" s="191"/>
      <c r="AU56" s="191"/>
      <c r="AV56" s="191"/>
      <c r="AW56" s="191"/>
      <c r="AX56" s="191"/>
      <c r="AY56" s="191"/>
      <c r="AZ56" s="191"/>
      <c r="BA56" s="191"/>
      <c r="BB56" s="191"/>
      <c r="BC56" s="191"/>
      <c r="BD56" s="191"/>
      <c r="BE56" s="191"/>
      <c r="BF56" s="191"/>
      <c r="BG56" s="191"/>
      <c r="BH56" s="191"/>
      <c r="BI56" s="191"/>
      <c r="BJ56" s="191"/>
    </row>
    <row r="57" spans="1:62" s="715" customFormat="1" ht="29.4" customHeight="1">
      <c r="A57" s="39" t="s">
        <v>64</v>
      </c>
      <c r="B57" s="40" t="s">
        <v>108</v>
      </c>
      <c r="C57" s="40" t="s">
        <v>713</v>
      </c>
      <c r="D57" s="195" t="e">
        <f>VLOOKUP(A:A,'MCN Busan onf rates'!C:D,2,FALSE)</f>
        <v>#N/A</v>
      </c>
      <c r="E57" s="195" t="e">
        <f>VLOOKUP(A:A,'MCN Busan onf rates'!C:F,4,FALSE)</f>
        <v>#N/A</v>
      </c>
      <c r="F57" s="195">
        <f>VLOOKUP(A:A,'MCN Singapore onf rates'!E:H,2,FALSE)</f>
        <v>75</v>
      </c>
      <c r="G57" s="195">
        <f>VLOOKUP(A:A,'MCN Singapore onf rates'!E:H,3,FALSE)</f>
        <v>150</v>
      </c>
      <c r="H57" s="195" t="e">
        <f>VLOOKUP(A:A,'NZ &amp; Pacific Island Rates'!B:G,2,FALSE)</f>
        <v>#N/A</v>
      </c>
      <c r="I57" s="195">
        <v>62.5</v>
      </c>
      <c r="J57" s="195">
        <v>10</v>
      </c>
      <c r="K57" s="494" t="s">
        <v>627</v>
      </c>
      <c r="L57" s="195">
        <f>SUM(I57+F57+J57)</f>
        <v>147.5</v>
      </c>
      <c r="M57" s="42">
        <f t="shared" si="35"/>
        <v>147.5</v>
      </c>
      <c r="N57" s="42">
        <f t="shared" si="36"/>
        <v>147.5</v>
      </c>
      <c r="O57" s="42">
        <f>SUM(M57*2)</f>
        <v>295</v>
      </c>
      <c r="P57" s="42" t="str">
        <f t="shared" si="29"/>
        <v>SIN</v>
      </c>
      <c r="Q57" s="657">
        <f>VLOOKUP(A:A,'MCN Singapore onf rates'!E:K,7,FALSE)</f>
        <v>27</v>
      </c>
      <c r="R57" s="42">
        <f t="shared" si="20"/>
        <v>147.5</v>
      </c>
      <c r="S57" s="42">
        <f t="shared" si="21"/>
        <v>147.5</v>
      </c>
      <c r="T57" s="42">
        <f t="shared" si="22"/>
        <v>295</v>
      </c>
      <c r="U57" s="42" t="str">
        <f t="shared" si="26"/>
        <v>SIN</v>
      </c>
      <c r="V57" s="657">
        <f t="shared" si="37"/>
        <v>26</v>
      </c>
      <c r="W57" s="42">
        <f t="shared" si="23"/>
        <v>147.5</v>
      </c>
      <c r="X57" s="42">
        <f t="shared" si="24"/>
        <v>147.5</v>
      </c>
      <c r="Y57" s="42">
        <f t="shared" si="25"/>
        <v>295</v>
      </c>
      <c r="Z57" s="42" t="str">
        <f t="shared" si="19"/>
        <v>SIN</v>
      </c>
      <c r="AA57" s="657">
        <f t="shared" si="38"/>
        <v>24</v>
      </c>
      <c r="AB57" s="42">
        <f t="shared" si="41"/>
        <v>157.5</v>
      </c>
      <c r="AC57" s="42">
        <f t="shared" si="42"/>
        <v>157.5</v>
      </c>
      <c r="AD57" s="42">
        <f t="shared" si="43"/>
        <v>305</v>
      </c>
      <c r="AE57" s="42" t="s">
        <v>627</v>
      </c>
      <c r="AF57" s="657">
        <f>VLOOKUP(A:A,'MCN Singapore onf rates'!E:K,7,FALSE)-4</f>
        <v>23</v>
      </c>
      <c r="AG57" s="42">
        <f t="shared" si="44"/>
        <v>157.5</v>
      </c>
      <c r="AH57" s="42">
        <f t="shared" si="45"/>
        <v>157.5</v>
      </c>
      <c r="AI57" s="42">
        <f t="shared" si="46"/>
        <v>305</v>
      </c>
      <c r="AJ57" s="42" t="s">
        <v>627</v>
      </c>
      <c r="AK57" s="662">
        <f>VLOOKUP(A:A,'MCN Singapore onf rates'!E:K,7,FALSE)-7</f>
        <v>20</v>
      </c>
      <c r="AL57" s="42" t="s">
        <v>927</v>
      </c>
      <c r="AM57" s="192" t="s">
        <v>1079</v>
      </c>
      <c r="AN57" s="29"/>
      <c r="AO57" s="29"/>
      <c r="AP57" s="29"/>
    </row>
    <row r="58" spans="1:62" s="656" customFormat="1" ht="16.2" customHeight="1">
      <c r="A58" s="36" t="s">
        <v>146</v>
      </c>
      <c r="B58" s="40" t="s">
        <v>147</v>
      </c>
      <c r="C58" s="40" t="s">
        <v>713</v>
      </c>
      <c r="D58" s="195">
        <f>VLOOKUP(A:A,'MCN Busan onf rates'!C:D,2,FALSE)</f>
        <v>370</v>
      </c>
      <c r="E58" s="195" t="str">
        <f>VLOOKUP(A:A,'MCN Busan onf rates'!C:F,4,FALSE)</f>
        <v>1CBM</v>
      </c>
      <c r="F58" s="195" t="str">
        <f>VLOOKUP(A:A,'MCN Singapore onf rates'!E:H,2,FALSE)</f>
        <v>SERVICE SUSPENDED</v>
      </c>
      <c r="G58" s="195">
        <f>VLOOKUP(A:A,'MCN Singapore onf rates'!E:H,3,FALSE)</f>
        <v>0</v>
      </c>
      <c r="H58" s="195" t="e">
        <f>VLOOKUP(A:A,'NZ &amp; Pacific Island Rates'!B:G,2,FALSE)</f>
        <v>#N/A</v>
      </c>
      <c r="I58" s="195">
        <v>62.5</v>
      </c>
      <c r="J58" s="195">
        <v>10</v>
      </c>
      <c r="K58" s="474" t="s">
        <v>628</v>
      </c>
      <c r="L58" s="195">
        <f>SUM(I58+D58)</f>
        <v>432.5</v>
      </c>
      <c r="M58" s="51">
        <f t="shared" si="35"/>
        <v>432.5</v>
      </c>
      <c r="N58" s="51">
        <f t="shared" si="36"/>
        <v>432.5</v>
      </c>
      <c r="O58" s="51">
        <f>SUBTOTAL(9,M58)</f>
        <v>432.5</v>
      </c>
      <c r="P58" s="51" t="str">
        <f t="shared" si="29"/>
        <v>BUS</v>
      </c>
      <c r="Q58" s="52">
        <f>VLOOKUP(A:A,'MCN Busan onf rates'!C:K,9,FALSE)</f>
        <v>68</v>
      </c>
      <c r="R58" s="51">
        <f t="shared" si="20"/>
        <v>432.5</v>
      </c>
      <c r="S58" s="51">
        <f t="shared" si="21"/>
        <v>432.5</v>
      </c>
      <c r="T58" s="51">
        <f t="shared" si="22"/>
        <v>432.5</v>
      </c>
      <c r="U58" s="51" t="str">
        <f t="shared" si="26"/>
        <v>BUS</v>
      </c>
      <c r="V58" s="492">
        <f t="shared" si="37"/>
        <v>67</v>
      </c>
      <c r="W58" s="51">
        <f t="shared" si="23"/>
        <v>432.5</v>
      </c>
      <c r="X58" s="51">
        <f t="shared" si="24"/>
        <v>432.5</v>
      </c>
      <c r="Y58" s="51">
        <f t="shared" si="25"/>
        <v>432.5</v>
      </c>
      <c r="Z58" s="51" t="str">
        <f t="shared" si="19"/>
        <v>BUS</v>
      </c>
      <c r="AA58" s="492">
        <f t="shared" si="38"/>
        <v>65</v>
      </c>
      <c r="AB58" s="51" t="s">
        <v>690</v>
      </c>
      <c r="AC58" s="51" t="s">
        <v>690</v>
      </c>
      <c r="AD58" s="51" t="s">
        <v>690</v>
      </c>
      <c r="AE58" s="51" t="s">
        <v>690</v>
      </c>
      <c r="AF58" s="51" t="s">
        <v>690</v>
      </c>
      <c r="AG58" s="51" t="s">
        <v>690</v>
      </c>
      <c r="AH58" s="51" t="s">
        <v>690</v>
      </c>
      <c r="AI58" s="51" t="s">
        <v>690</v>
      </c>
      <c r="AJ58" s="51" t="s">
        <v>690</v>
      </c>
      <c r="AK58" s="53" t="s">
        <v>690</v>
      </c>
      <c r="AL58" s="170"/>
      <c r="AM58" s="170"/>
      <c r="AN58" s="170"/>
      <c r="AO58" s="170"/>
      <c r="AP58" s="170"/>
      <c r="AQ58" s="29"/>
      <c r="AR58" s="29"/>
      <c r="AS58" s="29"/>
      <c r="AT58" s="29"/>
      <c r="AU58" s="29"/>
      <c r="AV58" s="29"/>
      <c r="AW58" s="29"/>
      <c r="AX58" s="29"/>
      <c r="AY58" s="29"/>
      <c r="AZ58" s="29"/>
      <c r="BA58" s="29"/>
      <c r="BB58" s="29"/>
      <c r="BC58" s="29"/>
      <c r="BD58" s="29"/>
      <c r="BE58" s="29"/>
      <c r="BF58" s="29"/>
      <c r="BG58" s="29"/>
      <c r="BH58" s="29"/>
      <c r="BI58" s="29"/>
      <c r="BJ58" s="29"/>
    </row>
    <row r="59" spans="1:62" s="715" customFormat="1">
      <c r="A59" s="36" t="s">
        <v>166</v>
      </c>
      <c r="B59" s="41" t="s">
        <v>147</v>
      </c>
      <c r="C59" s="40" t="s">
        <v>713</v>
      </c>
      <c r="D59" s="195">
        <f>VLOOKUP(A:A,'MCN Busan onf rates'!C:D,2,FALSE)</f>
        <v>310</v>
      </c>
      <c r="E59" s="195" t="str">
        <f>VLOOKUP(A:A,'MCN Busan onf rates'!C:F,4,FALSE)</f>
        <v>2CBM</v>
      </c>
      <c r="F59" s="195" t="str">
        <f>VLOOKUP(A:A,'MCN Singapore onf rates'!E:H,2,FALSE)</f>
        <v>SERVICE SUSPENDED</v>
      </c>
      <c r="G59" s="195">
        <f>VLOOKUP(A:A,'MCN Singapore onf rates'!E:H,3,FALSE)</f>
        <v>0</v>
      </c>
      <c r="H59" s="195" t="e">
        <f>VLOOKUP(A:A,'NZ &amp; Pacific Island Rates'!B:G,2,FALSE)</f>
        <v>#N/A</v>
      </c>
      <c r="I59" s="195">
        <v>62.5</v>
      </c>
      <c r="J59" s="195">
        <v>10</v>
      </c>
      <c r="K59" s="474" t="s">
        <v>628</v>
      </c>
      <c r="L59" s="195">
        <f>SUM(I59+D59)</f>
        <v>372.5</v>
      </c>
      <c r="M59" s="51">
        <f t="shared" si="35"/>
        <v>372.5</v>
      </c>
      <c r="N59" s="51">
        <f t="shared" si="36"/>
        <v>372.5</v>
      </c>
      <c r="O59" s="51">
        <f>SUM(M59*2)</f>
        <v>745</v>
      </c>
      <c r="P59" s="51" t="str">
        <f t="shared" si="29"/>
        <v>BUS</v>
      </c>
      <c r="Q59" s="52">
        <f>VLOOKUP(A:A,'MCN Busan onf rates'!C:K,9,FALSE)</f>
        <v>63</v>
      </c>
      <c r="R59" s="51">
        <f t="shared" si="20"/>
        <v>372.5</v>
      </c>
      <c r="S59" s="51">
        <f t="shared" si="21"/>
        <v>372.5</v>
      </c>
      <c r="T59" s="51">
        <f t="shared" si="22"/>
        <v>745</v>
      </c>
      <c r="U59" s="51" t="str">
        <f t="shared" si="26"/>
        <v>BUS</v>
      </c>
      <c r="V59" s="492">
        <f t="shared" si="37"/>
        <v>62</v>
      </c>
      <c r="W59" s="51">
        <f t="shared" si="23"/>
        <v>372.5</v>
      </c>
      <c r="X59" s="51">
        <f t="shared" si="24"/>
        <v>372.5</v>
      </c>
      <c r="Y59" s="51">
        <f t="shared" si="25"/>
        <v>745</v>
      </c>
      <c r="Z59" s="51" t="str">
        <f t="shared" si="19"/>
        <v>BUS</v>
      </c>
      <c r="AA59" s="492">
        <f t="shared" si="38"/>
        <v>60</v>
      </c>
      <c r="AB59" s="51" t="s">
        <v>690</v>
      </c>
      <c r="AC59" s="51" t="s">
        <v>690</v>
      </c>
      <c r="AD59" s="51" t="s">
        <v>690</v>
      </c>
      <c r="AE59" s="51" t="s">
        <v>690</v>
      </c>
      <c r="AF59" s="51" t="s">
        <v>690</v>
      </c>
      <c r="AG59" s="51" t="str">
        <f>AB59</f>
        <v>ON APP</v>
      </c>
      <c r="AH59" s="51" t="str">
        <f>AC59</f>
        <v>ON APP</v>
      </c>
      <c r="AI59" s="51" t="str">
        <f>AD59</f>
        <v>ON APP</v>
      </c>
      <c r="AJ59" s="51" t="s">
        <v>690</v>
      </c>
      <c r="AK59" s="53" t="s">
        <v>690</v>
      </c>
      <c r="AL59" s="170"/>
      <c r="AM59" s="170"/>
      <c r="AN59" s="170"/>
      <c r="AO59" s="170"/>
      <c r="AP59" s="170"/>
      <c r="AQ59" s="191"/>
      <c r="AR59" s="191"/>
      <c r="AS59" s="191"/>
      <c r="AT59" s="191"/>
      <c r="AU59" s="191"/>
      <c r="AV59" s="191"/>
      <c r="AW59" s="191"/>
      <c r="AX59" s="191"/>
      <c r="AY59" s="191"/>
      <c r="AZ59" s="191"/>
      <c r="BA59" s="191"/>
      <c r="BB59" s="191"/>
      <c r="BC59" s="191"/>
      <c r="BD59" s="191"/>
      <c r="BE59" s="191"/>
      <c r="BF59" s="191"/>
      <c r="BG59" s="191"/>
      <c r="BH59" s="191"/>
      <c r="BI59" s="191"/>
      <c r="BJ59" s="191"/>
    </row>
    <row r="60" spans="1:62" s="715" customFormat="1" ht="25.8" customHeight="1">
      <c r="A60" s="36" t="s">
        <v>197</v>
      </c>
      <c r="B60" s="41" t="s">
        <v>147</v>
      </c>
      <c r="C60" s="40" t="s">
        <v>713</v>
      </c>
      <c r="D60" s="195">
        <f>VLOOKUP(A:A,'MCN Busan onf rates'!C:D,2,FALSE)</f>
        <v>390</v>
      </c>
      <c r="E60" s="195" t="str">
        <f>VLOOKUP(A:A,'MCN Busan onf rates'!C:F,4,FALSE)</f>
        <v>1CBM</v>
      </c>
      <c r="F60" s="195" t="str">
        <f>VLOOKUP(A:A,'MCN Singapore onf rates'!E:H,2,FALSE)</f>
        <v>SERVICE SUSPENDED</v>
      </c>
      <c r="G60" s="195">
        <f>VLOOKUP(A:A,'MCN Singapore onf rates'!E:H,3,FALSE)</f>
        <v>0</v>
      </c>
      <c r="H60" s="195" t="e">
        <f>VLOOKUP(A:A,'NZ &amp; Pacific Island Rates'!B:G,2,FALSE)</f>
        <v>#N/A</v>
      </c>
      <c r="I60" s="195">
        <v>62.5</v>
      </c>
      <c r="J60" s="195">
        <v>10</v>
      </c>
      <c r="K60" s="474" t="s">
        <v>628</v>
      </c>
      <c r="L60" s="195">
        <f>SUM(I60+D60)</f>
        <v>452.5</v>
      </c>
      <c r="M60" s="51">
        <f t="shared" si="35"/>
        <v>452.5</v>
      </c>
      <c r="N60" s="51">
        <f t="shared" si="36"/>
        <v>452.5</v>
      </c>
      <c r="O60" s="51">
        <f>SUBTOTAL(9,M60)</f>
        <v>452.5</v>
      </c>
      <c r="P60" s="51" t="str">
        <f t="shared" si="29"/>
        <v>BUS</v>
      </c>
      <c r="Q60" s="52">
        <f>VLOOKUP(A:A,'MCN Busan onf rates'!C:K,9,FALSE)</f>
        <v>68</v>
      </c>
      <c r="R60" s="51">
        <f t="shared" si="20"/>
        <v>452.5</v>
      </c>
      <c r="S60" s="51">
        <f t="shared" si="21"/>
        <v>452.5</v>
      </c>
      <c r="T60" s="51">
        <f t="shared" si="22"/>
        <v>452.5</v>
      </c>
      <c r="U60" s="51" t="str">
        <f t="shared" si="26"/>
        <v>BUS</v>
      </c>
      <c r="V60" s="492">
        <f t="shared" si="37"/>
        <v>67</v>
      </c>
      <c r="W60" s="51">
        <f t="shared" si="23"/>
        <v>452.5</v>
      </c>
      <c r="X60" s="51">
        <f t="shared" si="24"/>
        <v>452.5</v>
      </c>
      <c r="Y60" s="51">
        <f t="shared" si="25"/>
        <v>452.5</v>
      </c>
      <c r="Z60" s="51" t="str">
        <f t="shared" si="19"/>
        <v>BUS</v>
      </c>
      <c r="AA60" s="492">
        <f t="shared" si="38"/>
        <v>65</v>
      </c>
      <c r="AB60" s="51" t="s">
        <v>690</v>
      </c>
      <c r="AC60" s="51" t="s">
        <v>690</v>
      </c>
      <c r="AD60" s="51" t="s">
        <v>690</v>
      </c>
      <c r="AE60" s="51" t="s">
        <v>690</v>
      </c>
      <c r="AF60" s="51" t="s">
        <v>690</v>
      </c>
      <c r="AG60" s="51" t="s">
        <v>690</v>
      </c>
      <c r="AH60" s="51" t="s">
        <v>690</v>
      </c>
      <c r="AI60" s="51" t="s">
        <v>690</v>
      </c>
      <c r="AJ60" s="51" t="s">
        <v>690</v>
      </c>
      <c r="AK60" s="53" t="s">
        <v>690</v>
      </c>
      <c r="AL60" s="170"/>
      <c r="AM60" s="170"/>
      <c r="AN60" s="170"/>
      <c r="AO60" s="170"/>
      <c r="AP60" s="170"/>
      <c r="AQ60" s="191"/>
      <c r="AR60" s="191"/>
      <c r="AS60" s="191"/>
      <c r="AT60" s="191"/>
      <c r="AU60" s="191"/>
      <c r="AV60" s="191"/>
      <c r="AW60" s="191"/>
      <c r="AX60" s="191"/>
      <c r="AY60" s="191"/>
      <c r="AZ60" s="191"/>
      <c r="BA60" s="191"/>
      <c r="BB60" s="191"/>
      <c r="BC60" s="191"/>
      <c r="BD60" s="191"/>
      <c r="BE60" s="191"/>
      <c r="BF60" s="191"/>
      <c r="BG60" s="191"/>
      <c r="BH60" s="191"/>
      <c r="BI60" s="191"/>
      <c r="BJ60" s="191"/>
    </row>
    <row r="61" spans="1:62" s="715" customFormat="1">
      <c r="A61" s="36" t="s">
        <v>1090</v>
      </c>
      <c r="B61" s="40" t="s">
        <v>1091</v>
      </c>
      <c r="C61" s="40" t="s">
        <v>605</v>
      </c>
      <c r="D61" s="195" t="e">
        <f>VLOOKUP(A:A,'MCN Busan onf rates'!C:D,2,FALSE)</f>
        <v>#N/A</v>
      </c>
      <c r="E61" s="195" t="e">
        <f>VLOOKUP(A:A,'MCN Busan onf rates'!C:F,4,FALSE)</f>
        <v>#N/A</v>
      </c>
      <c r="F61" s="195" t="e">
        <f>VLOOKUP(A:A,'MCN Singapore onf rates'!E:H,2,FALSE)</f>
        <v>#N/A</v>
      </c>
      <c r="G61" s="195" t="s">
        <v>1462</v>
      </c>
      <c r="H61" s="195">
        <f>VLOOKUP(A:A,'NZ &amp; Pacific Island Rates'!B:G,2,FALSE)</f>
        <v>285</v>
      </c>
      <c r="I61" s="195">
        <v>62.5</v>
      </c>
      <c r="J61" s="195">
        <v>20</v>
      </c>
      <c r="K61" s="474" t="s">
        <v>667</v>
      </c>
      <c r="L61" s="195">
        <f>SUM(J61+H61)</f>
        <v>305</v>
      </c>
      <c r="M61" s="51">
        <f t="shared" si="35"/>
        <v>305</v>
      </c>
      <c r="N61" s="51">
        <f t="shared" si="36"/>
        <v>305</v>
      </c>
      <c r="O61" s="51">
        <v>315</v>
      </c>
      <c r="P61" s="51" t="str">
        <f t="shared" si="29"/>
        <v>AKL</v>
      </c>
      <c r="Q61" s="52" t="s">
        <v>690</v>
      </c>
      <c r="R61" s="51">
        <f t="shared" si="20"/>
        <v>305</v>
      </c>
      <c r="S61" s="51">
        <f t="shared" si="21"/>
        <v>305</v>
      </c>
      <c r="T61" s="51">
        <f t="shared" si="22"/>
        <v>315</v>
      </c>
      <c r="U61" s="51" t="str">
        <f t="shared" si="26"/>
        <v>AKL</v>
      </c>
      <c r="V61" s="493" t="s">
        <v>690</v>
      </c>
      <c r="W61" s="51">
        <f t="shared" si="23"/>
        <v>305</v>
      </c>
      <c r="X61" s="51">
        <f t="shared" si="24"/>
        <v>305</v>
      </c>
      <c r="Y61" s="51">
        <f t="shared" si="25"/>
        <v>315</v>
      </c>
      <c r="Z61" s="51" t="str">
        <f t="shared" si="19"/>
        <v>AKL</v>
      </c>
      <c r="AA61" s="492" t="s">
        <v>690</v>
      </c>
      <c r="AB61" s="51" t="s">
        <v>690</v>
      </c>
      <c r="AC61" s="51" t="s">
        <v>690</v>
      </c>
      <c r="AD61" s="51" t="s">
        <v>690</v>
      </c>
      <c r="AE61" s="51" t="s">
        <v>690</v>
      </c>
      <c r="AF61" s="51" t="s">
        <v>690</v>
      </c>
      <c r="AG61" s="51" t="s">
        <v>690</v>
      </c>
      <c r="AH61" s="51" t="s">
        <v>690</v>
      </c>
      <c r="AI61" s="51" t="s">
        <v>690</v>
      </c>
      <c r="AJ61" s="51" t="s">
        <v>690</v>
      </c>
      <c r="AK61" s="53" t="s">
        <v>690</v>
      </c>
      <c r="AL61" s="170"/>
      <c r="AM61" s="170"/>
      <c r="AN61" s="170"/>
      <c r="AO61" s="170"/>
      <c r="AP61" s="170"/>
      <c r="AQ61" s="191"/>
      <c r="AR61" s="191"/>
      <c r="AS61" s="191"/>
      <c r="AT61" s="191"/>
      <c r="AU61" s="191"/>
      <c r="AV61" s="191"/>
      <c r="AW61" s="191"/>
      <c r="AX61" s="191"/>
      <c r="AY61" s="191"/>
      <c r="AZ61" s="191"/>
      <c r="BA61" s="191"/>
      <c r="BB61" s="191"/>
      <c r="BC61" s="191"/>
      <c r="BD61" s="191"/>
      <c r="BE61" s="191"/>
      <c r="BF61" s="191"/>
      <c r="BG61" s="191"/>
      <c r="BH61" s="191"/>
      <c r="BI61" s="191"/>
      <c r="BJ61" s="191"/>
    </row>
    <row r="62" spans="1:62" s="656" customFormat="1">
      <c r="A62" s="36" t="s">
        <v>431</v>
      </c>
      <c r="B62" s="41" t="s">
        <v>603</v>
      </c>
      <c r="C62" s="40" t="s">
        <v>713</v>
      </c>
      <c r="D62" s="195">
        <f>VLOOKUP(A:A,'MCN Busan onf rates'!C:D,2,FALSE)</f>
        <v>365</v>
      </c>
      <c r="E62" s="195" t="str">
        <f>VLOOKUP(A:A,'MCN Busan onf rates'!C:F,4,FALSE)</f>
        <v>1CBM</v>
      </c>
      <c r="F62" s="195">
        <f>VLOOKUP(A:A,'MCN Singapore onf rates'!E:H,2,FALSE)</f>
        <v>509</v>
      </c>
      <c r="G62" s="195">
        <f>VLOOKUP(A:A,'MCN Singapore onf rates'!E:H,3,FALSE)</f>
        <v>0</v>
      </c>
      <c r="H62" s="195" t="e">
        <f>VLOOKUP(A:A,'NZ &amp; Pacific Island Rates'!B:G,2,FALSE)</f>
        <v>#N/A</v>
      </c>
      <c r="I62" s="195">
        <v>62.5</v>
      </c>
      <c r="J62" s="195">
        <v>10</v>
      </c>
      <c r="K62" s="494" t="s">
        <v>628</v>
      </c>
      <c r="L62" s="195">
        <f>SUM(I62+D62)</f>
        <v>427.5</v>
      </c>
      <c r="M62" s="42">
        <f t="shared" si="35"/>
        <v>427.5</v>
      </c>
      <c r="N62" s="42">
        <f t="shared" si="36"/>
        <v>427.5</v>
      </c>
      <c r="O62" s="51">
        <f>SUM(M62)</f>
        <v>427.5</v>
      </c>
      <c r="P62" s="42" t="str">
        <f t="shared" si="29"/>
        <v>BUS</v>
      </c>
      <c r="Q62" s="43">
        <f>VLOOKUP(A:A,'MCN Busan onf rates'!C:K,9,FALSE)</f>
        <v>63</v>
      </c>
      <c r="R62" s="42">
        <f t="shared" si="20"/>
        <v>427.5</v>
      </c>
      <c r="S62" s="42">
        <f t="shared" si="21"/>
        <v>427.5</v>
      </c>
      <c r="T62" s="42">
        <f t="shared" si="22"/>
        <v>427.5</v>
      </c>
      <c r="U62" s="42" t="str">
        <f t="shared" si="26"/>
        <v>BUS</v>
      </c>
      <c r="V62" s="657">
        <f>Q62-1</f>
        <v>62</v>
      </c>
      <c r="W62" s="42">
        <f t="shared" si="23"/>
        <v>427.5</v>
      </c>
      <c r="X62" s="42">
        <f t="shared" si="24"/>
        <v>427.5</v>
      </c>
      <c r="Y62" s="42">
        <f t="shared" si="25"/>
        <v>427.5</v>
      </c>
      <c r="Z62" s="42" t="str">
        <f t="shared" si="19"/>
        <v>BUS</v>
      </c>
      <c r="AA62" s="657">
        <f>V62-2</f>
        <v>60</v>
      </c>
      <c r="AB62" s="42">
        <f>SUM(F62+I62+J62)</f>
        <v>581.5</v>
      </c>
      <c r="AC62" s="42">
        <f>SUM(AB62)</f>
        <v>581.5</v>
      </c>
      <c r="AD62" s="42">
        <f>SUM(AB62)</f>
        <v>581.5</v>
      </c>
      <c r="AE62" s="42" t="s">
        <v>627</v>
      </c>
      <c r="AF62" s="657">
        <f>VLOOKUP(A:A,'MCN Singapore onf rates'!E:K,7,FALSE)-4</f>
        <v>60</v>
      </c>
      <c r="AG62" s="42">
        <f t="shared" ref="AG62:AI63" si="47">SUM(AB62+10)</f>
        <v>591.5</v>
      </c>
      <c r="AH62" s="42">
        <f t="shared" si="47"/>
        <v>591.5</v>
      </c>
      <c r="AI62" s="42">
        <f t="shared" si="47"/>
        <v>591.5</v>
      </c>
      <c r="AJ62" s="42" t="s">
        <v>627</v>
      </c>
      <c r="AK62" s="662">
        <f>VLOOKUP(A:A,'MCN Singapore onf rates'!E:K,7,FALSE)-7</f>
        <v>57</v>
      </c>
      <c r="AL62" s="191"/>
      <c r="AM62" s="191"/>
      <c r="AN62" s="191"/>
      <c r="AO62" s="191"/>
      <c r="AP62" s="191"/>
      <c r="AQ62" s="29"/>
      <c r="AR62" s="29"/>
      <c r="AS62" s="29"/>
      <c r="AT62" s="29"/>
      <c r="AU62" s="29"/>
      <c r="AV62" s="29"/>
      <c r="AW62" s="29"/>
      <c r="AX62" s="29"/>
      <c r="AY62" s="29"/>
      <c r="AZ62" s="29"/>
      <c r="BA62" s="29"/>
      <c r="BB62" s="29"/>
      <c r="BC62" s="29"/>
      <c r="BD62" s="29"/>
      <c r="BE62" s="29"/>
      <c r="BF62" s="29"/>
      <c r="BG62" s="29"/>
      <c r="BH62" s="29"/>
      <c r="BI62" s="29"/>
      <c r="BJ62" s="29"/>
    </row>
    <row r="63" spans="1:62" s="656" customFormat="1">
      <c r="A63" s="36" t="s">
        <v>457</v>
      </c>
      <c r="B63" s="41" t="s">
        <v>603</v>
      </c>
      <c r="C63" s="40" t="s">
        <v>713</v>
      </c>
      <c r="D63" s="195">
        <f>VLOOKUP(A:A,'MCN Busan onf rates'!C:D,2,FALSE)</f>
        <v>465</v>
      </c>
      <c r="E63" s="195" t="str">
        <f>VLOOKUP(A:A,'MCN Busan onf rates'!C:F,4,FALSE)</f>
        <v>1CBM</v>
      </c>
      <c r="F63" s="195">
        <f>VLOOKUP(A:A,'MCN Singapore onf rates'!E:H,2,FALSE)</f>
        <v>579</v>
      </c>
      <c r="G63" s="195">
        <f>VLOOKUP(A:A,'MCN Singapore onf rates'!E:H,3,FALSE)</f>
        <v>0</v>
      </c>
      <c r="H63" s="195" t="e">
        <f>VLOOKUP(A:A,'NZ &amp; Pacific Island Rates'!B:G,2,FALSE)</f>
        <v>#N/A</v>
      </c>
      <c r="I63" s="195">
        <v>62.5</v>
      </c>
      <c r="J63" s="195">
        <v>10</v>
      </c>
      <c r="K63" s="494" t="s">
        <v>628</v>
      </c>
      <c r="L63" s="195">
        <f>SUM(I63+D63)</f>
        <v>527.5</v>
      </c>
      <c r="M63" s="42">
        <f t="shared" si="35"/>
        <v>527.5</v>
      </c>
      <c r="N63" s="42">
        <f t="shared" si="36"/>
        <v>527.5</v>
      </c>
      <c r="O63" s="51">
        <f>SUM(M63)</f>
        <v>527.5</v>
      </c>
      <c r="P63" s="42" t="str">
        <f t="shared" si="29"/>
        <v>BUS</v>
      </c>
      <c r="Q63" s="43">
        <f>VLOOKUP(A:A,'MCN Busan onf rates'!C:K,9,FALSE)</f>
        <v>62</v>
      </c>
      <c r="R63" s="42">
        <f t="shared" si="20"/>
        <v>527.5</v>
      </c>
      <c r="S63" s="42">
        <f t="shared" si="21"/>
        <v>527.5</v>
      </c>
      <c r="T63" s="42">
        <f t="shared" si="22"/>
        <v>527.5</v>
      </c>
      <c r="U63" s="42" t="str">
        <f t="shared" si="26"/>
        <v>BUS</v>
      </c>
      <c r="V63" s="657">
        <f>Q63-1</f>
        <v>61</v>
      </c>
      <c r="W63" s="42">
        <f t="shared" si="23"/>
        <v>527.5</v>
      </c>
      <c r="X63" s="42">
        <f t="shared" si="24"/>
        <v>527.5</v>
      </c>
      <c r="Y63" s="42">
        <f t="shared" si="25"/>
        <v>527.5</v>
      </c>
      <c r="Z63" s="42" t="str">
        <f t="shared" si="19"/>
        <v>BUS</v>
      </c>
      <c r="AA63" s="657">
        <f>V63-2</f>
        <v>59</v>
      </c>
      <c r="AB63" s="42">
        <f>SUM(F63+I63+J63)</f>
        <v>651.5</v>
      </c>
      <c r="AC63" s="42">
        <f>SUM(AB63)</f>
        <v>651.5</v>
      </c>
      <c r="AD63" s="42">
        <f>SUM(AB63)</f>
        <v>651.5</v>
      </c>
      <c r="AE63" s="42" t="s">
        <v>627</v>
      </c>
      <c r="AF63" s="657">
        <f>VLOOKUP(A:A,'MCN Singapore onf rates'!E:K,7,FALSE)-4</f>
        <v>60</v>
      </c>
      <c r="AG63" s="42">
        <f t="shared" si="47"/>
        <v>661.5</v>
      </c>
      <c r="AH63" s="42">
        <f t="shared" si="47"/>
        <v>661.5</v>
      </c>
      <c r="AI63" s="42">
        <f t="shared" si="47"/>
        <v>661.5</v>
      </c>
      <c r="AJ63" s="42" t="s">
        <v>627</v>
      </c>
      <c r="AK63" s="662">
        <f>VLOOKUP(A:A,'MCN Singapore onf rates'!E:K,7,FALSE)-7</f>
        <v>57</v>
      </c>
      <c r="AL63" s="191"/>
      <c r="AM63" s="191"/>
      <c r="AN63" s="191"/>
      <c r="AO63" s="191"/>
      <c r="AP63" s="191"/>
    </row>
    <row r="64" spans="1:62" s="656" customFormat="1">
      <c r="A64" s="36" t="s">
        <v>62</v>
      </c>
      <c r="B64" s="41" t="s">
        <v>441</v>
      </c>
      <c r="C64" s="40" t="s">
        <v>713</v>
      </c>
      <c r="D64" s="195" t="e">
        <f>VLOOKUP(A:A,'MCN Busan onf rates'!C:D,2,FALSE)</f>
        <v>#N/A</v>
      </c>
      <c r="E64" s="195" t="e">
        <f>VLOOKUP(A:A,'MCN Busan onf rates'!C:F,4,FALSE)</f>
        <v>#N/A</v>
      </c>
      <c r="F64" s="195">
        <f>VLOOKUP(A:A,'MCN Singapore onf rates'!E:H,2,FALSE)</f>
        <v>275</v>
      </c>
      <c r="G64" s="195" t="str">
        <f>VLOOKUP(A:A,'MCN Singapore onf rates'!E:H,3,FALSE)</f>
        <v>1 w/m</v>
      </c>
      <c r="H64" s="195" t="e">
        <f>VLOOKUP(A:A,'NZ &amp; Pacific Island Rates'!B:G,2,FALSE)</f>
        <v>#N/A</v>
      </c>
      <c r="I64" s="195">
        <v>62.5</v>
      </c>
      <c r="J64" s="195">
        <v>10</v>
      </c>
      <c r="K64" s="494" t="s">
        <v>627</v>
      </c>
      <c r="L64" s="195">
        <f>SUM(I64+F64+J64)</f>
        <v>347.5</v>
      </c>
      <c r="M64" s="42">
        <f t="shared" si="35"/>
        <v>347.5</v>
      </c>
      <c r="N64" s="42">
        <f t="shared" si="36"/>
        <v>347.5</v>
      </c>
      <c r="O64" s="42">
        <f t="shared" ref="O64:O69" si="48">SUBTOTAL(9,M64)</f>
        <v>347.5</v>
      </c>
      <c r="P64" s="42" t="str">
        <f t="shared" si="29"/>
        <v>SIN</v>
      </c>
      <c r="Q64" s="657" t="str">
        <f>VLOOKUP(A:A,'MCN Singapore onf rates'!E:K,7,FALSE)</f>
        <v>ON APP</v>
      </c>
      <c r="R64" s="42">
        <f t="shared" si="20"/>
        <v>347.5</v>
      </c>
      <c r="S64" s="42">
        <f t="shared" si="21"/>
        <v>347.5</v>
      </c>
      <c r="T64" s="42">
        <f t="shared" si="22"/>
        <v>347.5</v>
      </c>
      <c r="U64" s="42" t="str">
        <f t="shared" si="26"/>
        <v>SIN</v>
      </c>
      <c r="V64" s="658" t="s">
        <v>690</v>
      </c>
      <c r="W64" s="42">
        <f t="shared" si="23"/>
        <v>347.5</v>
      </c>
      <c r="X64" s="42">
        <f t="shared" si="24"/>
        <v>347.5</v>
      </c>
      <c r="Y64" s="42">
        <f t="shared" si="25"/>
        <v>347.5</v>
      </c>
      <c r="Z64" s="42" t="str">
        <f t="shared" si="19"/>
        <v>SIN</v>
      </c>
      <c r="AA64" s="657" t="s">
        <v>690</v>
      </c>
      <c r="AB64" s="42">
        <f>SUM(W64+10)</f>
        <v>357.5</v>
      </c>
      <c r="AC64" s="42">
        <f>SUM(X64+10)</f>
        <v>357.5</v>
      </c>
      <c r="AD64" s="42">
        <f>SUM(Y64+10)</f>
        <v>357.5</v>
      </c>
      <c r="AE64" s="42" t="s">
        <v>627</v>
      </c>
      <c r="AF64" s="657" t="str">
        <f>VLOOKUP(A:A,'MCN Singapore onf rates'!E:K,7,FALSE)</f>
        <v>ON APP</v>
      </c>
      <c r="AG64" s="42">
        <f>SUM(W64+10)</f>
        <v>357.5</v>
      </c>
      <c r="AH64" s="42">
        <f>SUM(X64+10)</f>
        <v>357.5</v>
      </c>
      <c r="AI64" s="42">
        <f>SUM(Y64+10)</f>
        <v>357.5</v>
      </c>
      <c r="AJ64" s="42" t="str">
        <f>Z64</f>
        <v>SIN</v>
      </c>
      <c r="AK64" s="662" t="s">
        <v>690</v>
      </c>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row>
    <row r="65" spans="1:62" s="656" customFormat="1">
      <c r="A65" s="36" t="s">
        <v>54</v>
      </c>
      <c r="B65" s="41" t="s">
        <v>55</v>
      </c>
      <c r="C65" s="40" t="s">
        <v>713</v>
      </c>
      <c r="D65" s="195">
        <f>VLOOKUP(A:A,'MCN Busan onf rates'!C:D,2,FALSE)</f>
        <v>410</v>
      </c>
      <c r="E65" s="195" t="str">
        <f>VLOOKUP(A:A,'MCN Busan onf rates'!C:F,4,FALSE)</f>
        <v>1CBM</v>
      </c>
      <c r="F65" s="195">
        <f>VLOOKUP(A:A,'MCN Singapore onf rates'!E:H,2,FALSE)</f>
        <v>564</v>
      </c>
      <c r="G65" s="195">
        <f>VLOOKUP(A:A,'MCN Singapore onf rates'!E:H,3,FALSE)</f>
        <v>0</v>
      </c>
      <c r="H65" s="195" t="e">
        <f>VLOOKUP(A:A,'NZ &amp; Pacific Island Rates'!B:G,2,FALSE)</f>
        <v>#N/A</v>
      </c>
      <c r="I65" s="195">
        <v>62.5</v>
      </c>
      <c r="J65" s="195">
        <v>10</v>
      </c>
      <c r="K65" s="494" t="s">
        <v>628</v>
      </c>
      <c r="L65" s="195">
        <f>SUM(I65+D65)</f>
        <v>472.5</v>
      </c>
      <c r="M65" s="42">
        <f t="shared" si="35"/>
        <v>472.5</v>
      </c>
      <c r="N65" s="42">
        <f t="shared" si="36"/>
        <v>472.5</v>
      </c>
      <c r="O65" s="42">
        <f t="shared" si="48"/>
        <v>472.5</v>
      </c>
      <c r="P65" s="42" t="str">
        <f t="shared" si="29"/>
        <v>BUS</v>
      </c>
      <c r="Q65" s="43">
        <f>VLOOKUP(A:A,'MCN Busan onf rates'!C:K,9,FALSE)</f>
        <v>68</v>
      </c>
      <c r="R65" s="42">
        <f t="shared" si="20"/>
        <v>472.5</v>
      </c>
      <c r="S65" s="42">
        <f t="shared" si="21"/>
        <v>472.5</v>
      </c>
      <c r="T65" s="42">
        <f t="shared" si="22"/>
        <v>472.5</v>
      </c>
      <c r="U65" s="42" t="str">
        <f t="shared" si="26"/>
        <v>BUS</v>
      </c>
      <c r="V65" s="657">
        <f>Q65-1</f>
        <v>67</v>
      </c>
      <c r="W65" s="42">
        <f t="shared" si="23"/>
        <v>472.5</v>
      </c>
      <c r="X65" s="42">
        <f t="shared" si="24"/>
        <v>472.5</v>
      </c>
      <c r="Y65" s="42">
        <f t="shared" si="25"/>
        <v>472.5</v>
      </c>
      <c r="Z65" s="42" t="str">
        <f t="shared" si="19"/>
        <v>BUS</v>
      </c>
      <c r="AA65" s="657">
        <f>V65-2</f>
        <v>65</v>
      </c>
      <c r="AB65" s="42">
        <f>SUM(F65+I65+J65)</f>
        <v>636.5</v>
      </c>
      <c r="AC65" s="42">
        <f>SUM(AB65)</f>
        <v>636.5</v>
      </c>
      <c r="AD65" s="42">
        <f>SUM(AB65)</f>
        <v>636.5</v>
      </c>
      <c r="AE65" s="42" t="s">
        <v>627</v>
      </c>
      <c r="AF65" s="657">
        <f>VLOOKUP(A:A,'MCN Singapore onf rates'!E:K,7,FALSE)-4</f>
        <v>65</v>
      </c>
      <c r="AG65" s="42">
        <f>SUM(AB65+10)</f>
        <v>646.5</v>
      </c>
      <c r="AH65" s="42">
        <f>SUM(AC65+10)</f>
        <v>646.5</v>
      </c>
      <c r="AI65" s="42">
        <f>SUM(AD65+10)</f>
        <v>646.5</v>
      </c>
      <c r="AJ65" s="42" t="s">
        <v>627</v>
      </c>
      <c r="AK65" s="662">
        <f>VLOOKUP(A:A,'MCN Singapore onf rates'!E:K,7,FALSE)-7</f>
        <v>62</v>
      </c>
      <c r="AL65" s="191"/>
      <c r="AM65" s="191"/>
      <c r="AN65" s="191"/>
      <c r="AO65" s="191"/>
      <c r="AP65" s="191"/>
      <c r="AQ65" s="29"/>
      <c r="AR65" s="29"/>
      <c r="AS65" s="29"/>
      <c r="AT65" s="29"/>
      <c r="AU65" s="29"/>
      <c r="AV65" s="29"/>
      <c r="AW65" s="29"/>
      <c r="AX65" s="29"/>
      <c r="AY65" s="29"/>
      <c r="AZ65" s="29"/>
      <c r="BA65" s="29"/>
      <c r="BB65" s="29"/>
      <c r="BC65" s="29"/>
      <c r="BD65" s="29"/>
      <c r="BE65" s="29"/>
      <c r="BF65" s="29"/>
      <c r="BG65" s="29"/>
      <c r="BH65" s="29"/>
      <c r="BI65" s="29"/>
      <c r="BJ65" s="29"/>
    </row>
    <row r="66" spans="1:62" s="656" customFormat="1" ht="12.6" customHeight="1">
      <c r="A66" s="39" t="s">
        <v>428</v>
      </c>
      <c r="B66" s="40" t="s">
        <v>176</v>
      </c>
      <c r="C66" s="40" t="s">
        <v>713</v>
      </c>
      <c r="D66" s="195" t="e">
        <f>VLOOKUP(A:A,'MCN Busan onf rates'!C:D,2,FALSE)</f>
        <v>#N/A</v>
      </c>
      <c r="E66" s="195" t="e">
        <f>VLOOKUP(A:A,'MCN Busan onf rates'!C:F,4,FALSE)</f>
        <v>#N/A</v>
      </c>
      <c r="F66" s="195">
        <f>VLOOKUP(A:A,'MCN Singapore onf rates'!E:H,2,FALSE)</f>
        <v>269</v>
      </c>
      <c r="G66" s="195" t="str">
        <f>VLOOKUP(A:A,'MCN Singapore onf rates'!E:H,3,FALSE)</f>
        <v>1 w/m</v>
      </c>
      <c r="H66" s="195" t="e">
        <f>VLOOKUP(A:A,'NZ &amp; Pacific Island Rates'!B:G,2,FALSE)</f>
        <v>#N/A</v>
      </c>
      <c r="I66" s="195">
        <v>62.5</v>
      </c>
      <c r="J66" s="195">
        <v>10</v>
      </c>
      <c r="K66" s="494" t="s">
        <v>627</v>
      </c>
      <c r="L66" s="195">
        <f>SUM(I66+F66+J66)</f>
        <v>341.5</v>
      </c>
      <c r="M66" s="42">
        <f t="shared" si="35"/>
        <v>341.5</v>
      </c>
      <c r="N66" s="42">
        <f t="shared" si="36"/>
        <v>341.5</v>
      </c>
      <c r="O66" s="42">
        <f t="shared" si="48"/>
        <v>341.5</v>
      </c>
      <c r="P66" s="42" t="str">
        <f t="shared" si="29"/>
        <v>SIN</v>
      </c>
      <c r="Q66" s="657" t="str">
        <f>VLOOKUP(A:A,'MCN Singapore onf rates'!E:K,7,FALSE)</f>
        <v>ON APP</v>
      </c>
      <c r="R66" s="42">
        <f t="shared" si="20"/>
        <v>341.5</v>
      </c>
      <c r="S66" s="42">
        <f t="shared" si="21"/>
        <v>341.5</v>
      </c>
      <c r="T66" s="42">
        <f t="shared" si="22"/>
        <v>341.5</v>
      </c>
      <c r="U66" s="42" t="str">
        <f t="shared" si="26"/>
        <v>SIN</v>
      </c>
      <c r="V66" s="658" t="s">
        <v>690</v>
      </c>
      <c r="W66" s="42">
        <f t="shared" si="23"/>
        <v>341.5</v>
      </c>
      <c r="X66" s="42">
        <f t="shared" si="24"/>
        <v>341.5</v>
      </c>
      <c r="Y66" s="42">
        <f t="shared" si="25"/>
        <v>341.5</v>
      </c>
      <c r="Z66" s="42" t="str">
        <f t="shared" si="19"/>
        <v>SIN</v>
      </c>
      <c r="AA66" s="657" t="s">
        <v>690</v>
      </c>
      <c r="AB66" s="42">
        <f t="shared" ref="AB66:AD69" si="49">SUM(W66+10)</f>
        <v>351.5</v>
      </c>
      <c r="AC66" s="42">
        <f t="shared" si="49"/>
        <v>351.5</v>
      </c>
      <c r="AD66" s="42">
        <f t="shared" si="49"/>
        <v>351.5</v>
      </c>
      <c r="AE66" s="42" t="s">
        <v>627</v>
      </c>
      <c r="AF66" s="657" t="str">
        <f>VLOOKUP(A:A,'MCN Singapore onf rates'!E:K,7,FALSE)</f>
        <v>ON APP</v>
      </c>
      <c r="AG66" s="42">
        <f t="shared" ref="AG66:AI69" si="50">SUM(W66+10)</f>
        <v>351.5</v>
      </c>
      <c r="AH66" s="42">
        <f t="shared" si="50"/>
        <v>351.5</v>
      </c>
      <c r="AI66" s="42">
        <f t="shared" si="50"/>
        <v>351.5</v>
      </c>
      <c r="AJ66" s="42" t="s">
        <v>627</v>
      </c>
      <c r="AK66" s="662" t="s">
        <v>2570</v>
      </c>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row>
    <row r="67" spans="1:62" s="656" customFormat="1">
      <c r="A67" s="39" t="s">
        <v>554</v>
      </c>
      <c r="B67" s="40" t="s">
        <v>81</v>
      </c>
      <c r="C67" s="40" t="s">
        <v>713</v>
      </c>
      <c r="D67" s="195" t="e">
        <f>VLOOKUP(A:A,'MCN Busan onf rates'!C:D,2,FALSE)</f>
        <v>#N/A</v>
      </c>
      <c r="E67" s="195" t="e">
        <f>VLOOKUP(A:A,'MCN Busan onf rates'!C:F,4,FALSE)</f>
        <v>#N/A</v>
      </c>
      <c r="F67" s="195">
        <f>VLOOKUP(A:A,'MCN Singapore onf rates'!E:H,2,FALSE)</f>
        <v>274</v>
      </c>
      <c r="G67" s="195">
        <f>VLOOKUP(A:A,'MCN Singapore onf rates'!E:H,3,FALSE)</f>
        <v>0</v>
      </c>
      <c r="H67" s="195" t="e">
        <f>VLOOKUP(A:A,'NZ &amp; Pacific Island Rates'!B:G,2,FALSE)</f>
        <v>#N/A</v>
      </c>
      <c r="I67" s="195">
        <v>62.5</v>
      </c>
      <c r="J67" s="195">
        <v>10</v>
      </c>
      <c r="K67" s="494" t="s">
        <v>627</v>
      </c>
      <c r="L67" s="195">
        <f>SUM(I67+F67+J67)</f>
        <v>346.5</v>
      </c>
      <c r="M67" s="42">
        <f t="shared" si="35"/>
        <v>346.5</v>
      </c>
      <c r="N67" s="42">
        <f t="shared" si="36"/>
        <v>346.5</v>
      </c>
      <c r="O67" s="42">
        <f t="shared" si="48"/>
        <v>346.5</v>
      </c>
      <c r="P67" s="42" t="str">
        <f t="shared" si="29"/>
        <v>SIN</v>
      </c>
      <c r="Q67" s="657">
        <f>VLOOKUP(A:A,'MCN Singapore onf rates'!E:K,7,FALSE)</f>
        <v>56</v>
      </c>
      <c r="R67" s="42">
        <f t="shared" si="20"/>
        <v>346.5</v>
      </c>
      <c r="S67" s="42">
        <f t="shared" si="21"/>
        <v>346.5</v>
      </c>
      <c r="T67" s="42">
        <f t="shared" si="22"/>
        <v>346.5</v>
      </c>
      <c r="U67" s="42" t="str">
        <f t="shared" si="26"/>
        <v>SIN</v>
      </c>
      <c r="V67" s="657">
        <f>Q67-1</f>
        <v>55</v>
      </c>
      <c r="W67" s="42">
        <f t="shared" si="23"/>
        <v>346.5</v>
      </c>
      <c r="X67" s="42">
        <f t="shared" si="24"/>
        <v>346.5</v>
      </c>
      <c r="Y67" s="42">
        <f t="shared" si="25"/>
        <v>346.5</v>
      </c>
      <c r="Z67" s="42" t="str">
        <f t="shared" si="19"/>
        <v>SIN</v>
      </c>
      <c r="AA67" s="657">
        <f>V67-2</f>
        <v>53</v>
      </c>
      <c r="AB67" s="42">
        <f t="shared" si="49"/>
        <v>356.5</v>
      </c>
      <c r="AC67" s="42">
        <f t="shared" si="49"/>
        <v>356.5</v>
      </c>
      <c r="AD67" s="42">
        <f t="shared" si="49"/>
        <v>356.5</v>
      </c>
      <c r="AE67" s="42" t="s">
        <v>627</v>
      </c>
      <c r="AF67" s="657">
        <f>VLOOKUP(A:A,'MCN Singapore onf rates'!E:K,7,FALSE)-4</f>
        <v>52</v>
      </c>
      <c r="AG67" s="42">
        <f t="shared" si="50"/>
        <v>356.5</v>
      </c>
      <c r="AH67" s="42">
        <f t="shared" si="50"/>
        <v>356.5</v>
      </c>
      <c r="AI67" s="42">
        <f t="shared" si="50"/>
        <v>356.5</v>
      </c>
      <c r="AJ67" s="42" t="str">
        <f>Z67</f>
        <v>SIN</v>
      </c>
      <c r="AK67" s="662">
        <f>VLOOKUP(A:A,'MCN Singapore onf rates'!E:K,7,FALSE)-7</f>
        <v>49</v>
      </c>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row>
    <row r="68" spans="1:62" s="656" customFormat="1">
      <c r="A68" s="39" t="s">
        <v>553</v>
      </c>
      <c r="B68" s="40" t="s">
        <v>81</v>
      </c>
      <c r="C68" s="40" t="s">
        <v>713</v>
      </c>
      <c r="D68" s="195" t="e">
        <f>VLOOKUP(A:A,'MCN Busan onf rates'!C:D,2,FALSE)</f>
        <v>#N/A</v>
      </c>
      <c r="E68" s="195" t="e">
        <f>VLOOKUP(A:A,'MCN Busan onf rates'!C:F,4,FALSE)</f>
        <v>#N/A</v>
      </c>
      <c r="F68" s="195">
        <f>VLOOKUP(A:A,'MCN Singapore onf rates'!E:H,2,FALSE)</f>
        <v>274</v>
      </c>
      <c r="G68" s="195">
        <f>VLOOKUP(A:A,'MCN Singapore onf rates'!E:H,3,FALSE)</f>
        <v>0</v>
      </c>
      <c r="H68" s="195" t="e">
        <f>VLOOKUP(A:A,'NZ &amp; Pacific Island Rates'!B:G,2,FALSE)</f>
        <v>#N/A</v>
      </c>
      <c r="I68" s="195">
        <v>62.5</v>
      </c>
      <c r="J68" s="195">
        <v>10</v>
      </c>
      <c r="K68" s="494" t="s">
        <v>627</v>
      </c>
      <c r="L68" s="195">
        <f>SUM(I68+F68+J68)</f>
        <v>346.5</v>
      </c>
      <c r="M68" s="42">
        <f t="shared" si="35"/>
        <v>346.5</v>
      </c>
      <c r="N68" s="42">
        <f t="shared" si="36"/>
        <v>346.5</v>
      </c>
      <c r="O68" s="42">
        <f t="shared" si="48"/>
        <v>346.5</v>
      </c>
      <c r="P68" s="42" t="str">
        <f t="shared" si="29"/>
        <v>SIN</v>
      </c>
      <c r="Q68" s="657">
        <f>VLOOKUP(A:A,'MCN Singapore onf rates'!E:K,7,FALSE)</f>
        <v>49</v>
      </c>
      <c r="R68" s="42">
        <f t="shared" si="20"/>
        <v>346.5</v>
      </c>
      <c r="S68" s="42">
        <f t="shared" si="21"/>
        <v>346.5</v>
      </c>
      <c r="T68" s="42">
        <f t="shared" si="22"/>
        <v>346.5</v>
      </c>
      <c r="U68" s="42" t="str">
        <f t="shared" si="26"/>
        <v>SIN</v>
      </c>
      <c r="V68" s="657">
        <f>Q68-1</f>
        <v>48</v>
      </c>
      <c r="W68" s="42">
        <f t="shared" si="23"/>
        <v>346.5</v>
      </c>
      <c r="X68" s="42">
        <f t="shared" si="24"/>
        <v>346.5</v>
      </c>
      <c r="Y68" s="42">
        <f t="shared" si="25"/>
        <v>346.5</v>
      </c>
      <c r="Z68" s="42" t="str">
        <f t="shared" si="19"/>
        <v>SIN</v>
      </c>
      <c r="AA68" s="657">
        <f>V68-2</f>
        <v>46</v>
      </c>
      <c r="AB68" s="42">
        <f t="shared" si="49"/>
        <v>356.5</v>
      </c>
      <c r="AC68" s="42">
        <f t="shared" si="49"/>
        <v>356.5</v>
      </c>
      <c r="AD68" s="42">
        <f t="shared" si="49"/>
        <v>356.5</v>
      </c>
      <c r="AE68" s="42" t="s">
        <v>627</v>
      </c>
      <c r="AF68" s="657">
        <f>VLOOKUP(A:A,'MCN Singapore onf rates'!E:K,7,FALSE)-4</f>
        <v>45</v>
      </c>
      <c r="AG68" s="42">
        <f t="shared" si="50"/>
        <v>356.5</v>
      </c>
      <c r="AH68" s="42">
        <f t="shared" si="50"/>
        <v>356.5</v>
      </c>
      <c r="AI68" s="42">
        <f t="shared" si="50"/>
        <v>356.5</v>
      </c>
      <c r="AJ68" s="42" t="s">
        <v>627</v>
      </c>
      <c r="AK68" s="662">
        <f>VLOOKUP(A:A,'MCN Singapore onf rates'!E:K,7,FALSE)-7</f>
        <v>42</v>
      </c>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row>
    <row r="69" spans="1:62" s="656" customFormat="1">
      <c r="A69" s="39" t="s">
        <v>232</v>
      </c>
      <c r="B69" s="40" t="s">
        <v>232</v>
      </c>
      <c r="C69" s="40" t="s">
        <v>713</v>
      </c>
      <c r="D69" s="195" t="e">
        <f>VLOOKUP(A:A,'MCN Busan onf rates'!C:D,2,FALSE)</f>
        <v>#N/A</v>
      </c>
      <c r="E69" s="195" t="e">
        <f>VLOOKUP(A:A,'MCN Busan onf rates'!C:F,4,FALSE)</f>
        <v>#N/A</v>
      </c>
      <c r="F69" s="195">
        <f>VLOOKUP(A:A,'MCN Singapore onf rates'!E:H,2,FALSE)</f>
        <v>275</v>
      </c>
      <c r="G69" s="195">
        <f>VLOOKUP(A:A,'MCN Singapore onf rates'!E:H,3,FALSE)</f>
        <v>0</v>
      </c>
      <c r="H69" s="195" t="e">
        <f>VLOOKUP(A:A,'NZ &amp; Pacific Island Rates'!B:G,2,FALSE)</f>
        <v>#N/A</v>
      </c>
      <c r="I69" s="195">
        <v>62.5</v>
      </c>
      <c r="J69" s="195">
        <v>10</v>
      </c>
      <c r="K69" s="494" t="s">
        <v>627</v>
      </c>
      <c r="L69" s="195">
        <f>SUM(I69+F69+J69)</f>
        <v>347.5</v>
      </c>
      <c r="M69" s="42">
        <f t="shared" si="35"/>
        <v>347.5</v>
      </c>
      <c r="N69" s="42">
        <f t="shared" si="36"/>
        <v>347.5</v>
      </c>
      <c r="O69" s="42">
        <f t="shared" si="48"/>
        <v>347.5</v>
      </c>
      <c r="P69" s="42" t="str">
        <f t="shared" si="29"/>
        <v>SIN</v>
      </c>
      <c r="Q69" s="657" t="str">
        <f>VLOOKUP(A:A,'MCN Singapore onf rates'!E:K,7,FALSE)</f>
        <v>ON APP</v>
      </c>
      <c r="R69" s="42">
        <f t="shared" si="20"/>
        <v>347.5</v>
      </c>
      <c r="S69" s="42">
        <f t="shared" si="21"/>
        <v>347.5</v>
      </c>
      <c r="T69" s="42">
        <f t="shared" si="22"/>
        <v>347.5</v>
      </c>
      <c r="U69" s="42" t="str">
        <f t="shared" si="26"/>
        <v>SIN</v>
      </c>
      <c r="V69" s="658" t="s">
        <v>690</v>
      </c>
      <c r="W69" s="42">
        <f t="shared" si="23"/>
        <v>347.5</v>
      </c>
      <c r="X69" s="42">
        <f t="shared" si="24"/>
        <v>347.5</v>
      </c>
      <c r="Y69" s="42">
        <f t="shared" si="25"/>
        <v>347.5</v>
      </c>
      <c r="Z69" s="42" t="str">
        <f t="shared" si="19"/>
        <v>SIN</v>
      </c>
      <c r="AA69" s="657" t="s">
        <v>690</v>
      </c>
      <c r="AB69" s="42">
        <f t="shared" si="49"/>
        <v>357.5</v>
      </c>
      <c r="AC69" s="42">
        <f t="shared" si="49"/>
        <v>357.5</v>
      </c>
      <c r="AD69" s="42">
        <f t="shared" si="49"/>
        <v>357.5</v>
      </c>
      <c r="AE69" s="42" t="s">
        <v>627</v>
      </c>
      <c r="AF69" s="657" t="str">
        <f>VLOOKUP(A:A,'MCN Singapore onf rates'!E:K,7,FALSE)</f>
        <v>ON APP</v>
      </c>
      <c r="AG69" s="42">
        <f t="shared" si="50"/>
        <v>357.5</v>
      </c>
      <c r="AH69" s="42">
        <f t="shared" si="50"/>
        <v>357.5</v>
      </c>
      <c r="AI69" s="42">
        <f t="shared" si="50"/>
        <v>357.5</v>
      </c>
      <c r="AJ69" s="42" t="str">
        <f>Z69</f>
        <v>SIN</v>
      </c>
      <c r="AK69" s="662" t="str">
        <f>AF69</f>
        <v>ON APP</v>
      </c>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row>
    <row r="70" spans="1:62" s="656" customFormat="1">
      <c r="A70" s="39" t="s">
        <v>447</v>
      </c>
      <c r="B70" s="40" t="s">
        <v>448</v>
      </c>
      <c r="C70" s="40" t="s">
        <v>713</v>
      </c>
      <c r="D70" s="195">
        <f>VLOOKUP(A:A,'MCN Busan onf rates'!C:D,2,FALSE)</f>
        <v>505</v>
      </c>
      <c r="E70" s="195" t="str">
        <f>VLOOKUP(A:A,'MCN Busan onf rates'!C:F,4,FALSE)</f>
        <v>1CBM</v>
      </c>
      <c r="F70" s="195">
        <f>VLOOKUP(A:A,'MCN Singapore onf rates'!E:H,2,FALSE)</f>
        <v>659</v>
      </c>
      <c r="G70" s="195">
        <f>VLOOKUP(A:A,'MCN Singapore onf rates'!E:H,3,FALSE)</f>
        <v>0</v>
      </c>
      <c r="H70" s="195" t="e">
        <f>VLOOKUP(A:A,'NZ &amp; Pacific Island Rates'!B:G,2,FALSE)</f>
        <v>#N/A</v>
      </c>
      <c r="I70" s="195">
        <v>62.5</v>
      </c>
      <c r="J70" s="195">
        <v>10</v>
      </c>
      <c r="K70" s="494" t="s">
        <v>628</v>
      </c>
      <c r="L70" s="195">
        <f>SUM(I70+D70)</f>
        <v>567.5</v>
      </c>
      <c r="M70" s="42">
        <f t="shared" si="35"/>
        <v>567.5</v>
      </c>
      <c r="N70" s="42">
        <f t="shared" si="36"/>
        <v>567.5</v>
      </c>
      <c r="O70" s="51">
        <f>SUM(M70)</f>
        <v>567.5</v>
      </c>
      <c r="P70" s="42" t="str">
        <f t="shared" si="29"/>
        <v>BUS</v>
      </c>
      <c r="Q70" s="43">
        <f>VLOOKUP(A:A,'MCN Busan onf rates'!C:K,9,FALSE)</f>
        <v>78</v>
      </c>
      <c r="R70" s="42">
        <f t="shared" si="20"/>
        <v>567.5</v>
      </c>
      <c r="S70" s="42">
        <f t="shared" si="21"/>
        <v>567.5</v>
      </c>
      <c r="T70" s="42">
        <f t="shared" si="22"/>
        <v>567.5</v>
      </c>
      <c r="U70" s="42" t="str">
        <f t="shared" si="26"/>
        <v>BUS</v>
      </c>
      <c r="V70" s="657">
        <f>Q70-1</f>
        <v>77</v>
      </c>
      <c r="W70" s="42">
        <f t="shared" si="23"/>
        <v>567.5</v>
      </c>
      <c r="X70" s="42">
        <f t="shared" si="24"/>
        <v>567.5</v>
      </c>
      <c r="Y70" s="42">
        <f t="shared" si="25"/>
        <v>567.5</v>
      </c>
      <c r="Z70" s="54" t="str">
        <f t="shared" si="19"/>
        <v>BUS</v>
      </c>
      <c r="AA70" s="657">
        <f>V70-2</f>
        <v>75</v>
      </c>
      <c r="AB70" s="42">
        <f>SUM(F70+I70+J70)</f>
        <v>731.5</v>
      </c>
      <c r="AC70" s="42">
        <f>SUM(AB70)</f>
        <v>731.5</v>
      </c>
      <c r="AD70" s="42">
        <f>SUM(AB70)</f>
        <v>731.5</v>
      </c>
      <c r="AE70" s="42" t="s">
        <v>627</v>
      </c>
      <c r="AF70" s="657">
        <f>VLOOKUP(A:A,'MCN Singapore onf rates'!E:K,7,FALSE)-4</f>
        <v>75</v>
      </c>
      <c r="AG70" s="42">
        <f t="shared" ref="AG70:AI71" si="51">SUM(AB70+10)</f>
        <v>741.5</v>
      </c>
      <c r="AH70" s="42">
        <f t="shared" si="51"/>
        <v>741.5</v>
      </c>
      <c r="AI70" s="42">
        <f t="shared" si="51"/>
        <v>741.5</v>
      </c>
      <c r="AJ70" s="42" t="s">
        <v>627</v>
      </c>
      <c r="AK70" s="662">
        <f>VLOOKUP(A:A,'MCN Singapore onf rates'!E:K,7,FALSE)-7</f>
        <v>72</v>
      </c>
      <c r="AL70" s="191"/>
      <c r="AM70" s="191"/>
      <c r="AN70" s="191"/>
      <c r="AO70" s="191"/>
      <c r="AP70" s="191"/>
      <c r="AQ70" s="29"/>
      <c r="AR70" s="29"/>
      <c r="AS70" s="29"/>
      <c r="AT70" s="29"/>
      <c r="AU70" s="29"/>
      <c r="AV70" s="29"/>
      <c r="AW70" s="29"/>
      <c r="AX70" s="29"/>
      <c r="AY70" s="29"/>
      <c r="AZ70" s="29"/>
      <c r="BA70" s="29"/>
      <c r="BB70" s="29"/>
      <c r="BC70" s="29"/>
      <c r="BD70" s="29"/>
      <c r="BE70" s="29"/>
      <c r="BF70" s="29"/>
      <c r="BG70" s="29"/>
      <c r="BH70" s="29"/>
      <c r="BI70" s="29"/>
      <c r="BJ70" s="29"/>
    </row>
    <row r="71" spans="1:62" s="656" customFormat="1">
      <c r="A71" s="39" t="s">
        <v>469</v>
      </c>
      <c r="B71" s="40" t="s">
        <v>165</v>
      </c>
      <c r="C71" s="40" t="s">
        <v>713</v>
      </c>
      <c r="D71" s="195">
        <f>VLOOKUP(A:A,'MCN Busan onf rates'!C:D,2,FALSE)</f>
        <v>380</v>
      </c>
      <c r="E71" s="195" t="str">
        <f>VLOOKUP(A:A,'MCN Busan onf rates'!C:F,4,FALSE)</f>
        <v>1CBM</v>
      </c>
      <c r="F71" s="195">
        <f>VLOOKUP(A:A,'MCN Singapore onf rates'!E:H,2,FALSE)</f>
        <v>534</v>
      </c>
      <c r="G71" s="195">
        <f>VLOOKUP(A:A,'MCN Singapore onf rates'!E:H,3,FALSE)</f>
        <v>0</v>
      </c>
      <c r="H71" s="195" t="e">
        <f>VLOOKUP(A:A,'NZ &amp; Pacific Island Rates'!B:G,2,FALSE)</f>
        <v>#N/A</v>
      </c>
      <c r="I71" s="195">
        <v>62.5</v>
      </c>
      <c r="J71" s="195">
        <v>10</v>
      </c>
      <c r="K71" s="494" t="s">
        <v>628</v>
      </c>
      <c r="L71" s="195">
        <f>SUM(I71+D71)</f>
        <v>442.5</v>
      </c>
      <c r="M71" s="42">
        <f t="shared" si="35"/>
        <v>442.5</v>
      </c>
      <c r="N71" s="42">
        <f t="shared" si="36"/>
        <v>442.5</v>
      </c>
      <c r="O71" s="42">
        <f>SUBTOTAL(9,M71)</f>
        <v>442.5</v>
      </c>
      <c r="P71" s="42" t="str">
        <f t="shared" si="29"/>
        <v>BUS</v>
      </c>
      <c r="Q71" s="43">
        <f>VLOOKUP(A:A,'MCN Busan onf rates'!C:K,9,FALSE)</f>
        <v>68</v>
      </c>
      <c r="R71" s="42">
        <f t="shared" si="20"/>
        <v>442.5</v>
      </c>
      <c r="S71" s="42">
        <f t="shared" si="21"/>
        <v>442.5</v>
      </c>
      <c r="T71" s="42">
        <f t="shared" si="22"/>
        <v>442.5</v>
      </c>
      <c r="U71" s="42" t="str">
        <f t="shared" si="26"/>
        <v>BUS</v>
      </c>
      <c r="V71" s="657">
        <f>Q71-1</f>
        <v>67</v>
      </c>
      <c r="W71" s="42">
        <f t="shared" si="23"/>
        <v>442.5</v>
      </c>
      <c r="X71" s="42">
        <f t="shared" si="24"/>
        <v>442.5</v>
      </c>
      <c r="Y71" s="42">
        <f t="shared" si="25"/>
        <v>442.5</v>
      </c>
      <c r="Z71" s="654" t="str">
        <f t="shared" si="19"/>
        <v>BUS</v>
      </c>
      <c r="AA71" s="657">
        <f>V71-2</f>
        <v>65</v>
      </c>
      <c r="AB71" s="42">
        <f>SUM(F71+I71+J71)</f>
        <v>606.5</v>
      </c>
      <c r="AC71" s="42">
        <f>SUM(AB71)</f>
        <v>606.5</v>
      </c>
      <c r="AD71" s="42">
        <f>SUM(AB71)</f>
        <v>606.5</v>
      </c>
      <c r="AE71" s="42" t="s">
        <v>627</v>
      </c>
      <c r="AF71" s="657">
        <f>VLOOKUP(A:A,'MCN Singapore onf rates'!E:K,7,FALSE)-4</f>
        <v>65</v>
      </c>
      <c r="AG71" s="42">
        <f t="shared" si="51"/>
        <v>616.5</v>
      </c>
      <c r="AH71" s="42">
        <f t="shared" si="51"/>
        <v>616.5</v>
      </c>
      <c r="AI71" s="42">
        <f t="shared" si="51"/>
        <v>616.5</v>
      </c>
      <c r="AJ71" s="42" t="s">
        <v>627</v>
      </c>
      <c r="AK71" s="662">
        <f>VLOOKUP(A:A,'MCN Singapore onf rates'!E:K,7,FALSE)-7</f>
        <v>62</v>
      </c>
      <c r="AL71" s="191"/>
      <c r="AM71" s="191"/>
      <c r="AN71" s="191"/>
      <c r="AO71" s="191"/>
      <c r="AP71" s="191"/>
      <c r="AQ71" s="29"/>
      <c r="AR71" s="29"/>
      <c r="AS71" s="29"/>
      <c r="AT71" s="29"/>
      <c r="AU71" s="29"/>
      <c r="AV71" s="29"/>
      <c r="AW71" s="29"/>
      <c r="AX71" s="29"/>
      <c r="AY71" s="29"/>
      <c r="AZ71" s="29"/>
      <c r="BA71" s="29"/>
      <c r="BB71" s="29"/>
      <c r="BC71" s="29"/>
      <c r="BD71" s="29"/>
      <c r="BE71" s="29"/>
      <c r="BF71" s="29"/>
      <c r="BG71" s="29"/>
      <c r="BH71" s="29"/>
      <c r="BI71" s="29"/>
      <c r="BJ71" s="29"/>
    </row>
    <row r="72" spans="1:62" s="656" customFormat="1">
      <c r="A72" s="39" t="s">
        <v>444</v>
      </c>
      <c r="B72" s="40" t="s">
        <v>165</v>
      </c>
      <c r="C72" s="40" t="s">
        <v>713</v>
      </c>
      <c r="D72" s="195" t="e">
        <f>VLOOKUP(A:A,'MCN Busan onf rates'!C:D,2,FALSE)</f>
        <v>#N/A</v>
      </c>
      <c r="E72" s="195" t="e">
        <f>VLOOKUP(A:A,'MCN Busan onf rates'!C:F,4,FALSE)</f>
        <v>#N/A</v>
      </c>
      <c r="F72" s="195">
        <f>VLOOKUP(A:A,'MCN Singapore onf rates'!E:H,2,FALSE)</f>
        <v>534</v>
      </c>
      <c r="G72" s="195">
        <f>VLOOKUP(A:A,'MCN Singapore onf rates'!E:H,3,FALSE)</f>
        <v>0</v>
      </c>
      <c r="H72" s="195" t="e">
        <f>VLOOKUP(A:A,'NZ &amp; Pacific Island Rates'!B:G,2,FALSE)</f>
        <v>#N/A</v>
      </c>
      <c r="I72" s="195">
        <v>62.5</v>
      </c>
      <c r="J72" s="195">
        <v>10</v>
      </c>
      <c r="K72" s="494" t="s">
        <v>627</v>
      </c>
      <c r="L72" s="195">
        <f>SUM(I72+F72+J72)</f>
        <v>606.5</v>
      </c>
      <c r="M72" s="42">
        <f t="shared" si="35"/>
        <v>606.5</v>
      </c>
      <c r="N72" s="42">
        <f t="shared" si="36"/>
        <v>606.5</v>
      </c>
      <c r="O72" s="42">
        <f>SUBTOTAL(9,M72)</f>
        <v>606.5</v>
      </c>
      <c r="P72" s="42" t="str">
        <f t="shared" si="29"/>
        <v>SIN</v>
      </c>
      <c r="Q72" s="657">
        <f>VLOOKUP(A:A,'MCN Singapore onf rates'!E:K,7,FALSE)</f>
        <v>69</v>
      </c>
      <c r="R72" s="42">
        <f t="shared" si="20"/>
        <v>606.5</v>
      </c>
      <c r="S72" s="42">
        <f t="shared" si="21"/>
        <v>606.5</v>
      </c>
      <c r="T72" s="42">
        <f t="shared" si="22"/>
        <v>606.5</v>
      </c>
      <c r="U72" s="42" t="str">
        <f t="shared" si="26"/>
        <v>SIN</v>
      </c>
      <c r="V72" s="657">
        <f>Q72-1</f>
        <v>68</v>
      </c>
      <c r="W72" s="42">
        <f t="shared" si="23"/>
        <v>606.5</v>
      </c>
      <c r="X72" s="42">
        <f t="shared" si="24"/>
        <v>606.5</v>
      </c>
      <c r="Y72" s="42">
        <f t="shared" si="25"/>
        <v>606.5</v>
      </c>
      <c r="Z72" s="654" t="str">
        <f t="shared" si="19"/>
        <v>SIN</v>
      </c>
      <c r="AA72" s="657">
        <f>V72-2</f>
        <v>66</v>
      </c>
      <c r="AB72" s="42">
        <f>SUM(W72+10)</f>
        <v>616.5</v>
      </c>
      <c r="AC72" s="42">
        <f>SUM(X72+10)</f>
        <v>616.5</v>
      </c>
      <c r="AD72" s="42">
        <f>SUM(Y72+10)</f>
        <v>616.5</v>
      </c>
      <c r="AE72" s="42" t="s">
        <v>627</v>
      </c>
      <c r="AF72" s="657">
        <f>VLOOKUP(A:A,'MCN Singapore onf rates'!E:K,7,FALSE)-4</f>
        <v>65</v>
      </c>
      <c r="AG72" s="42">
        <f>SUM(W72+10)</f>
        <v>616.5</v>
      </c>
      <c r="AH72" s="42">
        <f>SUM(X72+10)</f>
        <v>616.5</v>
      </c>
      <c r="AI72" s="42">
        <f>SUM(Y72+10)</f>
        <v>616.5</v>
      </c>
      <c r="AJ72" s="42" t="s">
        <v>627</v>
      </c>
      <c r="AK72" s="53" t="s">
        <v>690</v>
      </c>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row>
    <row r="73" spans="1:62" s="656" customFormat="1">
      <c r="A73" s="36" t="s">
        <v>272</v>
      </c>
      <c r="B73" s="41" t="s">
        <v>273</v>
      </c>
      <c r="C73" s="40" t="s">
        <v>713</v>
      </c>
      <c r="D73" s="195">
        <f>VLOOKUP(A:A,'MCN Busan onf rates'!C:D,2,FALSE)</f>
        <v>220</v>
      </c>
      <c r="E73" s="195" t="str">
        <f>VLOOKUP(A:A,'MCN Busan onf rates'!C:F,4,FALSE)</f>
        <v>1CBM</v>
      </c>
      <c r="F73" s="195">
        <f>VLOOKUP(A:A,'MCN Singapore onf rates'!E:H,2,FALSE)</f>
        <v>364</v>
      </c>
      <c r="G73" s="195">
        <f>VLOOKUP(A:A,'MCN Singapore onf rates'!E:H,3,FALSE)</f>
        <v>0</v>
      </c>
      <c r="H73" s="195" t="e">
        <f>VLOOKUP(A:A,'NZ &amp; Pacific Island Rates'!B:G,2,FALSE)</f>
        <v>#N/A</v>
      </c>
      <c r="I73" s="195">
        <v>62.5</v>
      </c>
      <c r="J73" s="195">
        <v>10</v>
      </c>
      <c r="K73" s="494" t="s">
        <v>628</v>
      </c>
      <c r="L73" s="195">
        <f>SUM(I73+D73)</f>
        <v>282.5</v>
      </c>
      <c r="M73" s="42">
        <f t="shared" si="35"/>
        <v>282.5</v>
      </c>
      <c r="N73" s="42">
        <f t="shared" si="36"/>
        <v>282.5</v>
      </c>
      <c r="O73" s="51">
        <f>SUM(M73)</f>
        <v>282.5</v>
      </c>
      <c r="P73" s="42" t="str">
        <f t="shared" si="29"/>
        <v>BUS</v>
      </c>
      <c r="Q73" s="43">
        <f>VLOOKUP(A:A,'MCN Busan onf rates'!C:K,9,FALSE)</f>
        <v>57</v>
      </c>
      <c r="R73" s="42">
        <f t="shared" si="20"/>
        <v>282.5</v>
      </c>
      <c r="S73" s="42">
        <f t="shared" si="21"/>
        <v>282.5</v>
      </c>
      <c r="T73" s="42">
        <f t="shared" si="22"/>
        <v>282.5</v>
      </c>
      <c r="U73" s="42" t="str">
        <f t="shared" si="26"/>
        <v>BUS</v>
      </c>
      <c r="V73" s="657">
        <f>Q73-1</f>
        <v>56</v>
      </c>
      <c r="W73" s="42">
        <f t="shared" si="23"/>
        <v>282.5</v>
      </c>
      <c r="X73" s="42">
        <f t="shared" si="24"/>
        <v>282.5</v>
      </c>
      <c r="Y73" s="42">
        <f t="shared" si="25"/>
        <v>282.5</v>
      </c>
      <c r="Z73" s="654" t="str">
        <f t="shared" si="19"/>
        <v>BUS</v>
      </c>
      <c r="AA73" s="657">
        <f>V73-2</f>
        <v>54</v>
      </c>
      <c r="AB73" s="42">
        <f>SUM(F73+I73+J73)</f>
        <v>436.5</v>
      </c>
      <c r="AC73" s="42">
        <f>SUM(AB73)</f>
        <v>436.5</v>
      </c>
      <c r="AD73" s="42">
        <f>SUM(AB73)</f>
        <v>436.5</v>
      </c>
      <c r="AE73" s="42" t="s">
        <v>627</v>
      </c>
      <c r="AF73" s="657">
        <f>VLOOKUP(A:A,'MCN Singapore onf rates'!E:K,7,FALSE)-4</f>
        <v>62</v>
      </c>
      <c r="AG73" s="42">
        <f>SUM(AB73+10)</f>
        <v>446.5</v>
      </c>
      <c r="AH73" s="42">
        <f>SUM(AC73+10)</f>
        <v>446.5</v>
      </c>
      <c r="AI73" s="42">
        <f>SUM(AD73+10)</f>
        <v>446.5</v>
      </c>
      <c r="AJ73" s="42" t="s">
        <v>627</v>
      </c>
      <c r="AK73" s="662">
        <f>VLOOKUP(A:A,'MCN Singapore onf rates'!E:K,7,FALSE)-7</f>
        <v>59</v>
      </c>
      <c r="AL73" s="191"/>
      <c r="AM73" s="191"/>
      <c r="AN73" s="191"/>
      <c r="AO73" s="191"/>
      <c r="AP73" s="191"/>
      <c r="AQ73" s="29"/>
      <c r="AR73" s="29"/>
      <c r="AS73" s="29"/>
      <c r="AT73" s="29"/>
      <c r="AU73" s="29"/>
      <c r="AV73" s="29"/>
      <c r="AW73" s="29"/>
      <c r="AX73" s="29"/>
      <c r="AY73" s="29"/>
      <c r="AZ73" s="29"/>
      <c r="BA73" s="29"/>
      <c r="BB73" s="29"/>
      <c r="BC73" s="29"/>
      <c r="BD73" s="29"/>
      <c r="BE73" s="29"/>
      <c r="BF73" s="29"/>
      <c r="BG73" s="29"/>
      <c r="BH73" s="29"/>
      <c r="BI73" s="29"/>
      <c r="BJ73" s="29"/>
    </row>
    <row r="74" spans="1:62" s="656" customFormat="1">
      <c r="A74" s="39" t="s">
        <v>555</v>
      </c>
      <c r="B74" s="40" t="s">
        <v>103</v>
      </c>
      <c r="C74" s="40" t="s">
        <v>713</v>
      </c>
      <c r="D74" s="195" t="e">
        <f>VLOOKUP(A:A,'MCN Busan onf rates'!C:D,2,FALSE)</f>
        <v>#N/A</v>
      </c>
      <c r="E74" s="195" t="e">
        <f>VLOOKUP(A:A,'MCN Busan onf rates'!C:F,4,FALSE)</f>
        <v>#N/A</v>
      </c>
      <c r="F74" s="195" t="str">
        <f>VLOOKUP(A:A,'MCN Singapore onf rates'!E:H,2,FALSE)</f>
        <v>CASE BY CASE</v>
      </c>
      <c r="G74" s="195">
        <f>VLOOKUP(A:A,'MCN Singapore onf rates'!E:H,3,FALSE)</f>
        <v>24</v>
      </c>
      <c r="H74" s="195" t="e">
        <f>VLOOKUP(A:A,'NZ &amp; Pacific Island Rates'!B:G,2,FALSE)</f>
        <v>#N/A</v>
      </c>
      <c r="I74" s="195">
        <v>62.5</v>
      </c>
      <c r="J74" s="195"/>
      <c r="K74" s="474" t="s">
        <v>690</v>
      </c>
      <c r="L74" s="195" t="s">
        <v>690</v>
      </c>
      <c r="M74" s="493" t="s">
        <v>690</v>
      </c>
      <c r="N74" s="493" t="s">
        <v>690</v>
      </c>
      <c r="O74" s="493" t="s">
        <v>690</v>
      </c>
      <c r="P74" s="51" t="str">
        <f t="shared" si="29"/>
        <v>ON APP</v>
      </c>
      <c r="Q74" s="493" t="s">
        <v>690</v>
      </c>
      <c r="R74" s="51" t="str">
        <f t="shared" si="20"/>
        <v>ON APP</v>
      </c>
      <c r="S74" s="51" t="str">
        <f t="shared" si="21"/>
        <v>ON APP</v>
      </c>
      <c r="T74" s="51" t="str">
        <f t="shared" si="22"/>
        <v>ON APP</v>
      </c>
      <c r="U74" s="51" t="str">
        <f t="shared" si="26"/>
        <v>ON APP</v>
      </c>
      <c r="V74" s="493" t="s">
        <v>690</v>
      </c>
      <c r="W74" s="51" t="str">
        <f t="shared" si="23"/>
        <v>ON APP</v>
      </c>
      <c r="X74" s="51" t="str">
        <f t="shared" si="24"/>
        <v>ON APP</v>
      </c>
      <c r="Y74" s="51" t="str">
        <f t="shared" si="25"/>
        <v>ON APP</v>
      </c>
      <c r="Z74" s="51" t="str">
        <f t="shared" si="19"/>
        <v>ON APP</v>
      </c>
      <c r="AA74" s="492" t="s">
        <v>690</v>
      </c>
      <c r="AB74" s="493" t="str">
        <f>W74</f>
        <v>ON APP</v>
      </c>
      <c r="AC74" s="493" t="str">
        <f>X74</f>
        <v>ON APP</v>
      </c>
      <c r="AD74" s="493" t="str">
        <f>Y74</f>
        <v>ON APP</v>
      </c>
      <c r="AE74" s="493" t="s">
        <v>690</v>
      </c>
      <c r="AF74" s="493" t="str">
        <f>AA74</f>
        <v>ON APP</v>
      </c>
      <c r="AG74" s="51" t="str">
        <f>AB74</f>
        <v>ON APP</v>
      </c>
      <c r="AH74" s="51" t="str">
        <f>AC74</f>
        <v>ON APP</v>
      </c>
      <c r="AI74" s="51" t="str">
        <f>AD74</f>
        <v>ON APP</v>
      </c>
      <c r="AJ74" s="51" t="s">
        <v>690</v>
      </c>
      <c r="AK74" s="53" t="s">
        <v>690</v>
      </c>
      <c r="AL74" s="29"/>
      <c r="AM74" s="29"/>
      <c r="AN74" s="29"/>
      <c r="AO74" s="29"/>
      <c r="AP74" s="29"/>
    </row>
    <row r="75" spans="1:62" s="656" customFormat="1" ht="15" customHeight="1">
      <c r="A75" s="39" t="s">
        <v>556</v>
      </c>
      <c r="B75" s="40" t="s">
        <v>103</v>
      </c>
      <c r="C75" s="40" t="s">
        <v>713</v>
      </c>
      <c r="D75" s="195" t="e">
        <f>VLOOKUP(A:A,'MCN Busan onf rates'!C:D,2,FALSE)</f>
        <v>#N/A</v>
      </c>
      <c r="E75" s="195" t="e">
        <f>VLOOKUP(A:A,'MCN Busan onf rates'!C:F,4,FALSE)</f>
        <v>#N/A</v>
      </c>
      <c r="F75" s="195" t="str">
        <f>VLOOKUP(A:A,'MCN Singapore onf rates'!E:H,2,FALSE)</f>
        <v>CASE BY CASE</v>
      </c>
      <c r="G75" s="195">
        <f>VLOOKUP(A:A,'MCN Singapore onf rates'!E:H,3,FALSE)</f>
        <v>25</v>
      </c>
      <c r="H75" s="195" t="e">
        <f>VLOOKUP(A:A,'NZ &amp; Pacific Island Rates'!B:G,2,FALSE)</f>
        <v>#N/A</v>
      </c>
      <c r="I75" s="195">
        <v>62.5</v>
      </c>
      <c r="J75" s="195"/>
      <c r="K75" s="474" t="s">
        <v>690</v>
      </c>
      <c r="L75" s="195" t="s">
        <v>690</v>
      </c>
      <c r="M75" s="51" t="s">
        <v>690</v>
      </c>
      <c r="N75" s="51" t="s">
        <v>690</v>
      </c>
      <c r="O75" s="51" t="s">
        <v>690</v>
      </c>
      <c r="P75" s="51" t="str">
        <f t="shared" si="29"/>
        <v>ON APP</v>
      </c>
      <c r="Q75" s="52" t="s">
        <v>690</v>
      </c>
      <c r="R75" s="51" t="str">
        <f t="shared" si="20"/>
        <v>ON APP</v>
      </c>
      <c r="S75" s="51" t="str">
        <f t="shared" si="21"/>
        <v>ON APP</v>
      </c>
      <c r="T75" s="51" t="str">
        <f t="shared" si="22"/>
        <v>ON APP</v>
      </c>
      <c r="U75" s="51" t="str">
        <f t="shared" si="26"/>
        <v>ON APP</v>
      </c>
      <c r="V75" s="493" t="s">
        <v>690</v>
      </c>
      <c r="W75" s="51" t="str">
        <f t="shared" si="23"/>
        <v>ON APP</v>
      </c>
      <c r="X75" s="51" t="str">
        <f t="shared" si="24"/>
        <v>ON APP</v>
      </c>
      <c r="Y75" s="51" t="str">
        <f t="shared" si="25"/>
        <v>ON APP</v>
      </c>
      <c r="Z75" s="51" t="str">
        <f t="shared" si="19"/>
        <v>ON APP</v>
      </c>
      <c r="AA75" s="492" t="s">
        <v>690</v>
      </c>
      <c r="AB75" s="51" t="s">
        <v>690</v>
      </c>
      <c r="AC75" s="51" t="s">
        <v>690</v>
      </c>
      <c r="AD75" s="51" t="s">
        <v>690</v>
      </c>
      <c r="AE75" s="51" t="s">
        <v>690</v>
      </c>
      <c r="AF75" s="51" t="s">
        <v>690</v>
      </c>
      <c r="AG75" s="51" t="str">
        <f>AB75</f>
        <v>ON APP</v>
      </c>
      <c r="AH75" s="51" t="str">
        <f>AC75</f>
        <v>ON APP</v>
      </c>
      <c r="AI75" s="51" t="str">
        <f>AD75</f>
        <v>ON APP</v>
      </c>
      <c r="AJ75" s="51" t="s">
        <v>690</v>
      </c>
      <c r="AK75" s="53" t="s">
        <v>690</v>
      </c>
      <c r="AL75" s="170"/>
      <c r="AM75" s="170"/>
      <c r="AN75" s="170"/>
      <c r="AO75" s="170"/>
      <c r="AP75" s="170"/>
    </row>
    <row r="76" spans="1:62" s="656" customFormat="1">
      <c r="A76" s="39" t="s">
        <v>88</v>
      </c>
      <c r="B76" s="40" t="s">
        <v>89</v>
      </c>
      <c r="C76" s="40" t="s">
        <v>713</v>
      </c>
      <c r="D76" s="195">
        <f>VLOOKUP(A:A,'MCN Busan onf rates'!C:D,2,FALSE)</f>
        <v>385</v>
      </c>
      <c r="E76" s="195" t="str">
        <f>VLOOKUP(A:A,'MCN Busan onf rates'!C:F,4,FALSE)</f>
        <v>1CBM</v>
      </c>
      <c r="F76" s="195">
        <f>VLOOKUP(A:A,'MCN Singapore onf rates'!E:H,2,FALSE)</f>
        <v>527</v>
      </c>
      <c r="G76" s="195">
        <f>VLOOKUP(A:A,'MCN Singapore onf rates'!E:H,3,FALSE)</f>
        <v>0</v>
      </c>
      <c r="H76" s="195" t="e">
        <f>VLOOKUP(A:A,'NZ &amp; Pacific Island Rates'!B:G,2,FALSE)</f>
        <v>#N/A</v>
      </c>
      <c r="I76" s="195">
        <v>62.5</v>
      </c>
      <c r="J76" s="195">
        <v>10</v>
      </c>
      <c r="K76" s="494" t="s">
        <v>628</v>
      </c>
      <c r="L76" s="195">
        <f>SUM(I76+D76)</f>
        <v>447.5</v>
      </c>
      <c r="M76" s="42">
        <f t="shared" ref="M76:M93" si="52">SUM(L76)</f>
        <v>447.5</v>
      </c>
      <c r="N76" s="42">
        <f>SUBTOTAL(9,M76)</f>
        <v>447.5</v>
      </c>
      <c r="O76" s="42">
        <f>SUBTOTAL(9,M76)</f>
        <v>447.5</v>
      </c>
      <c r="P76" s="42" t="str">
        <f t="shared" si="29"/>
        <v>BUS</v>
      </c>
      <c r="Q76" s="43">
        <f>VLOOKUP(A:A,'MCN Busan onf rates'!C:K,9,FALSE)</f>
        <v>68</v>
      </c>
      <c r="R76" s="42">
        <f t="shared" si="20"/>
        <v>447.5</v>
      </c>
      <c r="S76" s="42">
        <f t="shared" si="21"/>
        <v>447.5</v>
      </c>
      <c r="T76" s="42">
        <f t="shared" si="22"/>
        <v>447.5</v>
      </c>
      <c r="U76" s="42" t="str">
        <f t="shared" si="26"/>
        <v>BUS</v>
      </c>
      <c r="V76" s="657">
        <f>Q76-1</f>
        <v>67</v>
      </c>
      <c r="W76" s="42">
        <f t="shared" si="23"/>
        <v>447.5</v>
      </c>
      <c r="X76" s="42">
        <f t="shared" si="24"/>
        <v>447.5</v>
      </c>
      <c r="Y76" s="42">
        <f t="shared" si="25"/>
        <v>447.5</v>
      </c>
      <c r="Z76" s="54" t="str">
        <f t="shared" si="19"/>
        <v>BUS</v>
      </c>
      <c r="AA76" s="657">
        <f>V76-2</f>
        <v>65</v>
      </c>
      <c r="AB76" s="42">
        <f>SUM(F76+I76+J76)</f>
        <v>599.5</v>
      </c>
      <c r="AC76" s="42">
        <f>SUM(AB76)</f>
        <v>599.5</v>
      </c>
      <c r="AD76" s="42">
        <f>SUM(AB76)</f>
        <v>599.5</v>
      </c>
      <c r="AE76" s="42" t="s">
        <v>627</v>
      </c>
      <c r="AF76" s="657">
        <f>VLOOKUP(A:A,'MCN Singapore onf rates'!E:K,7,FALSE)-4</f>
        <v>65</v>
      </c>
      <c r="AG76" s="42">
        <f t="shared" ref="AG76:AI77" si="53">SUM(AB76+10)</f>
        <v>609.5</v>
      </c>
      <c r="AH76" s="42">
        <f t="shared" si="53"/>
        <v>609.5</v>
      </c>
      <c r="AI76" s="42">
        <f t="shared" si="53"/>
        <v>609.5</v>
      </c>
      <c r="AJ76" s="42" t="s">
        <v>627</v>
      </c>
      <c r="AK76" s="662">
        <f>VLOOKUP(A:A,'MCN Singapore onf rates'!E:K,7,FALSE)-7</f>
        <v>62</v>
      </c>
      <c r="AL76" s="191"/>
      <c r="AM76" s="191"/>
      <c r="AN76" s="191"/>
      <c r="AO76" s="191"/>
      <c r="AP76" s="191"/>
      <c r="AQ76" s="29"/>
      <c r="AR76" s="29"/>
      <c r="AS76" s="29"/>
      <c r="AT76" s="29"/>
      <c r="AU76" s="29"/>
      <c r="AV76" s="29"/>
      <c r="AW76" s="29"/>
      <c r="AX76" s="29"/>
      <c r="AY76" s="29"/>
      <c r="AZ76" s="29"/>
      <c r="BA76" s="29"/>
      <c r="BB76" s="29"/>
      <c r="BC76" s="29"/>
      <c r="BD76" s="29"/>
      <c r="BE76" s="29"/>
      <c r="BF76" s="29"/>
      <c r="BG76" s="29"/>
      <c r="BH76" s="29"/>
      <c r="BI76" s="29"/>
      <c r="BJ76" s="29"/>
    </row>
    <row r="77" spans="1:62" s="656" customFormat="1">
      <c r="A77" s="39" t="s">
        <v>466</v>
      </c>
      <c r="B77" s="40" t="s">
        <v>89</v>
      </c>
      <c r="C77" s="40" t="s">
        <v>713</v>
      </c>
      <c r="D77" s="195">
        <f>VLOOKUP(A:A,'MCN Busan onf rates'!C:D,2,FALSE)</f>
        <v>385</v>
      </c>
      <c r="E77" s="195" t="str">
        <f>VLOOKUP(A:A,'MCN Busan onf rates'!C:F,4,FALSE)</f>
        <v>1CBM</v>
      </c>
      <c r="F77" s="195">
        <f>VLOOKUP(A:A,'MCN Singapore onf rates'!E:H,2,FALSE)</f>
        <v>539</v>
      </c>
      <c r="G77" s="195">
        <f>VLOOKUP(A:A,'MCN Singapore onf rates'!E:H,3,FALSE)</f>
        <v>0</v>
      </c>
      <c r="H77" s="195" t="e">
        <f>VLOOKUP(A:A,'NZ &amp; Pacific Island Rates'!B:G,2,FALSE)</f>
        <v>#N/A</v>
      </c>
      <c r="I77" s="195">
        <v>62.5</v>
      </c>
      <c r="J77" s="195">
        <v>10</v>
      </c>
      <c r="K77" s="494" t="s">
        <v>628</v>
      </c>
      <c r="L77" s="195">
        <f>SUM(I77+D77)</f>
        <v>447.5</v>
      </c>
      <c r="M77" s="42">
        <f t="shared" si="52"/>
        <v>447.5</v>
      </c>
      <c r="N77" s="42">
        <f>SUBTOTAL(9,M77)</f>
        <v>447.5</v>
      </c>
      <c r="O77" s="51">
        <f>SUM(M77)</f>
        <v>447.5</v>
      </c>
      <c r="P77" s="42" t="str">
        <f t="shared" si="29"/>
        <v>BUS</v>
      </c>
      <c r="Q77" s="43">
        <f>VLOOKUP(A:A,'MCN Busan onf rates'!C:K,9,FALSE)</f>
        <v>63</v>
      </c>
      <c r="R77" s="42">
        <f t="shared" si="20"/>
        <v>447.5</v>
      </c>
      <c r="S77" s="42">
        <f t="shared" si="21"/>
        <v>447.5</v>
      </c>
      <c r="T77" s="42">
        <f t="shared" si="22"/>
        <v>447.5</v>
      </c>
      <c r="U77" s="42" t="str">
        <f t="shared" si="26"/>
        <v>BUS</v>
      </c>
      <c r="V77" s="657">
        <f>Q77-1</f>
        <v>62</v>
      </c>
      <c r="W77" s="42">
        <f t="shared" si="23"/>
        <v>447.5</v>
      </c>
      <c r="X77" s="42">
        <f t="shared" si="24"/>
        <v>447.5</v>
      </c>
      <c r="Y77" s="42">
        <f t="shared" si="25"/>
        <v>447.5</v>
      </c>
      <c r="Z77" s="54" t="str">
        <f t="shared" si="19"/>
        <v>BUS</v>
      </c>
      <c r="AA77" s="657">
        <f>V77-2</f>
        <v>60</v>
      </c>
      <c r="AB77" s="42">
        <f>SUM(F77+I77+J77)</f>
        <v>611.5</v>
      </c>
      <c r="AC77" s="42">
        <f>SUM(AB77)</f>
        <v>611.5</v>
      </c>
      <c r="AD77" s="42">
        <f>SUM(AB77)</f>
        <v>611.5</v>
      </c>
      <c r="AE77" s="42" t="s">
        <v>627</v>
      </c>
      <c r="AF77" s="657">
        <f>VLOOKUP(A:A,'MCN Singapore onf rates'!E:K,7,FALSE)-4</f>
        <v>60</v>
      </c>
      <c r="AG77" s="42">
        <f t="shared" si="53"/>
        <v>621.5</v>
      </c>
      <c r="AH77" s="42">
        <f t="shared" si="53"/>
        <v>621.5</v>
      </c>
      <c r="AI77" s="42">
        <f t="shared" si="53"/>
        <v>621.5</v>
      </c>
      <c r="AJ77" s="42" t="s">
        <v>627</v>
      </c>
      <c r="AK77" s="662">
        <f>VLOOKUP(A:A,'MCN Singapore onf rates'!E:K,7,FALSE)-7</f>
        <v>57</v>
      </c>
      <c r="AL77" s="191"/>
      <c r="AM77" s="191"/>
      <c r="AN77" s="191"/>
      <c r="AO77" s="191"/>
      <c r="AP77" s="191"/>
      <c r="AQ77" s="29"/>
      <c r="AR77" s="29"/>
      <c r="AS77" s="29"/>
      <c r="AT77" s="29"/>
      <c r="AU77" s="29"/>
      <c r="AV77" s="29"/>
      <c r="AW77" s="29"/>
      <c r="AX77" s="29"/>
      <c r="AY77" s="29"/>
      <c r="AZ77" s="29"/>
      <c r="BA77" s="29"/>
      <c r="BB77" s="29"/>
      <c r="BC77" s="29"/>
      <c r="BD77" s="29"/>
      <c r="BE77" s="29"/>
      <c r="BF77" s="29"/>
      <c r="BG77" s="29"/>
      <c r="BH77" s="29"/>
      <c r="BI77" s="29"/>
      <c r="BJ77" s="29"/>
    </row>
    <row r="78" spans="1:62" s="656" customFormat="1">
      <c r="A78" s="39" t="s">
        <v>15</v>
      </c>
      <c r="B78" s="40" t="s">
        <v>16</v>
      </c>
      <c r="C78" s="40" t="s">
        <v>713</v>
      </c>
      <c r="D78" s="195" t="e">
        <f>VLOOKUP(A:A,'MCN Busan onf rates'!C:D,2,FALSE)</f>
        <v>#N/A</v>
      </c>
      <c r="E78" s="195" t="e">
        <f>VLOOKUP(A:A,'MCN Busan onf rates'!C:F,4,FALSE)</f>
        <v>#N/A</v>
      </c>
      <c r="F78" s="195">
        <f>VLOOKUP(A:A,'MCN Singapore onf rates'!E:H,2,FALSE)</f>
        <v>329</v>
      </c>
      <c r="G78" s="195" t="str">
        <f>VLOOKUP(A:A,'MCN Singapore onf rates'!E:H,3,FALSE)</f>
        <v>1 w/m</v>
      </c>
      <c r="H78" s="195" t="e">
        <f>VLOOKUP(A:A,'NZ &amp; Pacific Island Rates'!B:G,2,FALSE)</f>
        <v>#N/A</v>
      </c>
      <c r="I78" s="195">
        <v>62.5</v>
      </c>
      <c r="J78" s="195">
        <v>10</v>
      </c>
      <c r="K78" s="494" t="s">
        <v>627</v>
      </c>
      <c r="L78" s="195">
        <f>SUM(I78+F78+J78)</f>
        <v>401.5</v>
      </c>
      <c r="M78" s="42">
        <f t="shared" si="52"/>
        <v>401.5</v>
      </c>
      <c r="N78" s="42">
        <f>SUBTOTAL(9,M78)</f>
        <v>401.5</v>
      </c>
      <c r="O78" s="42">
        <f>SUBTOTAL(9,M78)</f>
        <v>401.5</v>
      </c>
      <c r="P78" s="42" t="str">
        <f t="shared" si="29"/>
        <v>SIN</v>
      </c>
      <c r="Q78" s="657" t="str">
        <f>VLOOKUP(A:A,'MCN Singapore onf rates'!E:K,7,FALSE)</f>
        <v>ON APP</v>
      </c>
      <c r="R78" s="42">
        <f t="shared" si="20"/>
        <v>401.5</v>
      </c>
      <c r="S78" s="42">
        <f t="shared" si="21"/>
        <v>401.5</v>
      </c>
      <c r="T78" s="42">
        <f t="shared" si="22"/>
        <v>401.5</v>
      </c>
      <c r="U78" s="42" t="str">
        <f t="shared" si="26"/>
        <v>SIN</v>
      </c>
      <c r="V78" s="658" t="s">
        <v>690</v>
      </c>
      <c r="W78" s="42">
        <f t="shared" si="23"/>
        <v>401.5</v>
      </c>
      <c r="X78" s="42">
        <f t="shared" si="24"/>
        <v>401.5</v>
      </c>
      <c r="Y78" s="42">
        <f t="shared" si="25"/>
        <v>401.5</v>
      </c>
      <c r="Z78" s="54" t="str">
        <f t="shared" si="19"/>
        <v>SIN</v>
      </c>
      <c r="AA78" s="657" t="s">
        <v>690</v>
      </c>
      <c r="AB78" s="42">
        <f>SUM(W78+10)</f>
        <v>411.5</v>
      </c>
      <c r="AC78" s="42">
        <f>SUM(X78+10)</f>
        <v>411.5</v>
      </c>
      <c r="AD78" s="42">
        <f>SUM(Y78+10)</f>
        <v>411.5</v>
      </c>
      <c r="AE78" s="42" t="s">
        <v>627</v>
      </c>
      <c r="AF78" s="657" t="str">
        <f>VLOOKUP(A:A,'MCN Singapore onf rates'!E:K,7,FALSE)</f>
        <v>ON APP</v>
      </c>
      <c r="AG78" s="42">
        <f>SUM(W78+10)</f>
        <v>411.5</v>
      </c>
      <c r="AH78" s="42">
        <f>SUM(X78+10)</f>
        <v>411.5</v>
      </c>
      <c r="AI78" s="42">
        <f>SUM(Y78+10)</f>
        <v>411.5</v>
      </c>
      <c r="AJ78" s="42" t="s">
        <v>627</v>
      </c>
      <c r="AK78" s="662" t="str">
        <f>AF78</f>
        <v>ON APP</v>
      </c>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row>
    <row r="79" spans="1:62" s="656" customFormat="1">
      <c r="A79" s="39" t="s">
        <v>489</v>
      </c>
      <c r="B79" s="40" t="s">
        <v>490</v>
      </c>
      <c r="C79" s="40" t="s">
        <v>605</v>
      </c>
      <c r="D79" s="195" t="e">
        <f>VLOOKUP(A:A,'MCN Busan onf rates'!C:D,2,FALSE)</f>
        <v>#N/A</v>
      </c>
      <c r="E79" s="195" t="e">
        <f>VLOOKUP(A:A,'MCN Busan onf rates'!C:F,4,FALSE)</f>
        <v>#N/A</v>
      </c>
      <c r="F79" s="195" t="e">
        <f>VLOOKUP(A:A,'MCN Singapore onf rates'!E:H,2,FALSE)</f>
        <v>#N/A</v>
      </c>
      <c r="G79" s="195" t="s">
        <v>1462</v>
      </c>
      <c r="H79" s="195">
        <f>VLOOKUP(A:A,'NZ &amp; Pacific Island Rates'!B:G,2,FALSE)</f>
        <v>160</v>
      </c>
      <c r="I79" s="195">
        <v>62.5</v>
      </c>
      <c r="J79" s="195">
        <v>30</v>
      </c>
      <c r="K79" s="474" t="s">
        <v>633</v>
      </c>
      <c r="L79" s="195">
        <f>SUM(J79+H79)</f>
        <v>190</v>
      </c>
      <c r="M79" s="51">
        <f t="shared" si="52"/>
        <v>190</v>
      </c>
      <c r="N79" s="51">
        <f>SUBTOTAL(9,M79)</f>
        <v>190</v>
      </c>
      <c r="O79" s="51">
        <v>135</v>
      </c>
      <c r="P79" s="51" t="str">
        <f t="shared" si="29"/>
        <v>DIRECT</v>
      </c>
      <c r="Q79" s="52">
        <v>17</v>
      </c>
      <c r="R79" s="51">
        <f t="shared" si="20"/>
        <v>190</v>
      </c>
      <c r="S79" s="51">
        <f t="shared" si="21"/>
        <v>190</v>
      </c>
      <c r="T79" s="51">
        <f t="shared" si="22"/>
        <v>135</v>
      </c>
      <c r="U79" s="51" t="str">
        <f t="shared" si="26"/>
        <v>DIRECT</v>
      </c>
      <c r="V79" s="492">
        <f t="shared" ref="V79:V93" si="54">Q79-1</f>
        <v>16</v>
      </c>
      <c r="W79" s="51">
        <f t="shared" si="23"/>
        <v>190</v>
      </c>
      <c r="X79" s="51">
        <f t="shared" si="24"/>
        <v>190</v>
      </c>
      <c r="Y79" s="51">
        <f t="shared" si="25"/>
        <v>135</v>
      </c>
      <c r="Z79" s="655" t="str">
        <f t="shared" si="19"/>
        <v>DIRECT</v>
      </c>
      <c r="AA79" s="492">
        <f t="shared" ref="AA79:AA93" si="55">V79-2</f>
        <v>14</v>
      </c>
      <c r="AB79" s="51" t="s">
        <v>690</v>
      </c>
      <c r="AC79" s="51" t="s">
        <v>690</v>
      </c>
      <c r="AD79" s="51" t="s">
        <v>690</v>
      </c>
      <c r="AE79" s="51" t="s">
        <v>690</v>
      </c>
      <c r="AF79" s="51" t="s">
        <v>690</v>
      </c>
      <c r="AG79" s="51" t="s">
        <v>690</v>
      </c>
      <c r="AH79" s="51" t="s">
        <v>690</v>
      </c>
      <c r="AI79" s="51" t="s">
        <v>690</v>
      </c>
      <c r="AJ79" s="51" t="s">
        <v>690</v>
      </c>
      <c r="AK79" s="53" t="s">
        <v>690</v>
      </c>
      <c r="AL79" s="170"/>
      <c r="AM79" s="170"/>
      <c r="AN79" s="170"/>
      <c r="AO79" s="170"/>
      <c r="AP79" s="170"/>
      <c r="AQ79" s="29"/>
      <c r="AR79" s="29"/>
      <c r="AS79" s="29"/>
      <c r="AT79" s="29"/>
      <c r="AU79" s="29"/>
      <c r="AV79" s="29"/>
      <c r="AW79" s="29"/>
      <c r="AX79" s="29"/>
      <c r="AY79" s="29"/>
      <c r="AZ79" s="29"/>
      <c r="BA79" s="29"/>
      <c r="BB79" s="29"/>
      <c r="BC79" s="29"/>
      <c r="BD79" s="29"/>
      <c r="BE79" s="29"/>
      <c r="BF79" s="29"/>
      <c r="BG79" s="29"/>
      <c r="BH79" s="29"/>
      <c r="BI79" s="29"/>
      <c r="BJ79" s="29"/>
    </row>
    <row r="80" spans="1:62" s="656" customFormat="1">
      <c r="A80" s="39" t="s">
        <v>491</v>
      </c>
      <c r="B80" s="40" t="s">
        <v>490</v>
      </c>
      <c r="C80" s="40" t="s">
        <v>605</v>
      </c>
      <c r="D80" s="195" t="e">
        <f>VLOOKUP(A:A,'MCN Busan onf rates'!C:D,2,FALSE)</f>
        <v>#N/A</v>
      </c>
      <c r="E80" s="195" t="e">
        <f>VLOOKUP(A:A,'MCN Busan onf rates'!C:F,4,FALSE)</f>
        <v>#N/A</v>
      </c>
      <c r="F80" s="195" t="e">
        <f>VLOOKUP(A:A,'MCN Singapore onf rates'!E:H,2,FALSE)</f>
        <v>#N/A</v>
      </c>
      <c r="G80" s="195" t="s">
        <v>1462</v>
      </c>
      <c r="H80" s="195">
        <f>VLOOKUP(A:A,'NZ &amp; Pacific Island Rates'!B:G,2,FALSE)</f>
        <v>160</v>
      </c>
      <c r="I80" s="195">
        <v>62.5</v>
      </c>
      <c r="J80" s="195">
        <v>30</v>
      </c>
      <c r="K80" s="474" t="s">
        <v>633</v>
      </c>
      <c r="L80" s="195">
        <f>SUM(J80+H80)</f>
        <v>190</v>
      </c>
      <c r="M80" s="51">
        <f t="shared" si="52"/>
        <v>190</v>
      </c>
      <c r="N80" s="51">
        <f>SUM(M80)</f>
        <v>190</v>
      </c>
      <c r="O80" s="51">
        <f>SUM(N80)</f>
        <v>190</v>
      </c>
      <c r="P80" s="51" t="str">
        <f t="shared" si="29"/>
        <v>DIRECT</v>
      </c>
      <c r="Q80" s="52">
        <v>9</v>
      </c>
      <c r="R80" s="51">
        <f t="shared" si="20"/>
        <v>190</v>
      </c>
      <c r="S80" s="51">
        <f t="shared" si="21"/>
        <v>190</v>
      </c>
      <c r="T80" s="51">
        <f t="shared" si="22"/>
        <v>190</v>
      </c>
      <c r="U80" s="51" t="str">
        <f t="shared" si="26"/>
        <v>DIRECT</v>
      </c>
      <c r="V80" s="492">
        <f t="shared" si="54"/>
        <v>8</v>
      </c>
      <c r="W80" s="51">
        <f t="shared" si="23"/>
        <v>190</v>
      </c>
      <c r="X80" s="51">
        <f t="shared" si="24"/>
        <v>190</v>
      </c>
      <c r="Y80" s="51">
        <f t="shared" si="25"/>
        <v>190</v>
      </c>
      <c r="Z80" s="655" t="str">
        <f t="shared" si="19"/>
        <v>DIRECT</v>
      </c>
      <c r="AA80" s="492">
        <f t="shared" si="55"/>
        <v>6</v>
      </c>
      <c r="AB80" s="51" t="s">
        <v>690</v>
      </c>
      <c r="AC80" s="51" t="s">
        <v>690</v>
      </c>
      <c r="AD80" s="51" t="s">
        <v>690</v>
      </c>
      <c r="AE80" s="51" t="s">
        <v>690</v>
      </c>
      <c r="AF80" s="51" t="s">
        <v>690</v>
      </c>
      <c r="AG80" s="51" t="s">
        <v>690</v>
      </c>
      <c r="AH80" s="51" t="s">
        <v>690</v>
      </c>
      <c r="AI80" s="51" t="s">
        <v>690</v>
      </c>
      <c r="AJ80" s="51" t="s">
        <v>690</v>
      </c>
      <c r="AK80" s="53" t="s">
        <v>690</v>
      </c>
      <c r="AL80" s="170"/>
      <c r="AM80" s="170"/>
      <c r="AN80" s="170"/>
      <c r="AO80" s="170"/>
      <c r="AP80" s="170"/>
      <c r="AQ80" s="29"/>
      <c r="AR80" s="29"/>
      <c r="AS80" s="29"/>
      <c r="AT80" s="29"/>
      <c r="AU80" s="29"/>
      <c r="AV80" s="29"/>
      <c r="AW80" s="29"/>
      <c r="AX80" s="29"/>
      <c r="AY80" s="29"/>
      <c r="AZ80" s="29"/>
      <c r="BA80" s="29"/>
      <c r="BB80" s="29"/>
      <c r="BC80" s="29"/>
      <c r="BD80" s="29"/>
      <c r="BE80" s="29"/>
      <c r="BF80" s="29"/>
      <c r="BG80" s="29"/>
      <c r="BH80" s="29"/>
      <c r="BI80" s="29"/>
      <c r="BJ80" s="29"/>
    </row>
    <row r="81" spans="1:62" s="656" customFormat="1">
      <c r="A81" s="39" t="s">
        <v>557</v>
      </c>
      <c r="B81" s="40" t="s">
        <v>280</v>
      </c>
      <c r="C81" s="40" t="s">
        <v>713</v>
      </c>
      <c r="D81" s="195" t="e">
        <f>VLOOKUP(A:A,'MCN Busan onf rates'!C:D,2,FALSE)</f>
        <v>#N/A</v>
      </c>
      <c r="E81" s="195" t="e">
        <f>VLOOKUP(A:A,'MCN Busan onf rates'!C:F,4,FALSE)</f>
        <v>#N/A</v>
      </c>
      <c r="F81" s="195">
        <f>VLOOKUP(A:A,'MCN Singapore onf rates'!E:H,2,FALSE)</f>
        <v>275</v>
      </c>
      <c r="G81" s="195">
        <f>VLOOKUP(A:A,'MCN Singapore onf rates'!E:H,3,FALSE)</f>
        <v>0</v>
      </c>
      <c r="H81" s="195" t="e">
        <f>VLOOKUP(A:A,'NZ &amp; Pacific Island Rates'!B:G,2,FALSE)</f>
        <v>#N/A</v>
      </c>
      <c r="I81" s="195">
        <v>62.5</v>
      </c>
      <c r="J81" s="195">
        <v>10</v>
      </c>
      <c r="K81" s="494" t="s">
        <v>627</v>
      </c>
      <c r="L81" s="195">
        <f t="shared" ref="L81:L93" si="56">SUM(I81+F81+J81)</f>
        <v>347.5</v>
      </c>
      <c r="M81" s="42">
        <f t="shared" si="52"/>
        <v>347.5</v>
      </c>
      <c r="N81" s="42">
        <f t="shared" ref="N81:N93" si="57">SUBTOTAL(9,M81)</f>
        <v>347.5</v>
      </c>
      <c r="O81" s="42">
        <f>SUBTOTAL(9,M81)</f>
        <v>347.5</v>
      </c>
      <c r="P81" s="42" t="str">
        <f t="shared" si="29"/>
        <v>SIN</v>
      </c>
      <c r="Q81" s="657">
        <f>VLOOKUP(A:A,'MCN Singapore onf rates'!E:K,7,FALSE)</f>
        <v>48</v>
      </c>
      <c r="R81" s="42">
        <f t="shared" si="20"/>
        <v>347.5</v>
      </c>
      <c r="S81" s="42">
        <f t="shared" si="21"/>
        <v>347.5</v>
      </c>
      <c r="T81" s="42">
        <f t="shared" si="22"/>
        <v>347.5</v>
      </c>
      <c r="U81" s="42" t="str">
        <f t="shared" si="26"/>
        <v>SIN</v>
      </c>
      <c r="V81" s="657">
        <f t="shared" si="54"/>
        <v>47</v>
      </c>
      <c r="W81" s="42">
        <f t="shared" si="23"/>
        <v>347.5</v>
      </c>
      <c r="X81" s="42">
        <f t="shared" si="24"/>
        <v>347.5</v>
      </c>
      <c r="Y81" s="42">
        <f t="shared" si="25"/>
        <v>347.5</v>
      </c>
      <c r="Z81" s="54" t="str">
        <f t="shared" si="19"/>
        <v>SIN</v>
      </c>
      <c r="AA81" s="657">
        <f t="shared" si="55"/>
        <v>45</v>
      </c>
      <c r="AB81" s="42">
        <f t="shared" ref="AB81:AB93" si="58">SUM(W81+10)</f>
        <v>357.5</v>
      </c>
      <c r="AC81" s="42">
        <f t="shared" ref="AC81:AC93" si="59">SUM(X81+10)</f>
        <v>357.5</v>
      </c>
      <c r="AD81" s="42">
        <f t="shared" ref="AD81:AD93" si="60">SUM(Y81+10)</f>
        <v>357.5</v>
      </c>
      <c r="AE81" s="42" t="s">
        <v>627</v>
      </c>
      <c r="AF81" s="657">
        <f>VLOOKUP(A:A,'MCN Singapore onf rates'!E:K,7,FALSE)-4</f>
        <v>44</v>
      </c>
      <c r="AG81" s="42">
        <f t="shared" ref="AG81:AI88" si="61">SUM(W81+10)</f>
        <v>357.5</v>
      </c>
      <c r="AH81" s="42">
        <f t="shared" si="61"/>
        <v>357.5</v>
      </c>
      <c r="AI81" s="42">
        <f t="shared" si="61"/>
        <v>357.5</v>
      </c>
      <c r="AJ81" s="42" t="str">
        <f>Z81</f>
        <v>SIN</v>
      </c>
      <c r="AK81" s="662">
        <f>VLOOKUP(A:A,'MCN Singapore onf rates'!E:K,7,FALSE)-7</f>
        <v>41</v>
      </c>
      <c r="AL81" s="29"/>
      <c r="AM81" s="488"/>
      <c r="AN81" s="29"/>
      <c r="AO81" s="29"/>
      <c r="AP81" s="29"/>
      <c r="AQ81" s="29"/>
      <c r="AR81" s="29"/>
      <c r="AS81" s="29"/>
      <c r="AT81" s="29"/>
      <c r="AU81" s="29"/>
      <c r="AV81" s="29"/>
      <c r="AW81" s="29"/>
      <c r="AX81" s="29"/>
      <c r="AY81" s="29"/>
      <c r="AZ81" s="29"/>
      <c r="BA81" s="29"/>
      <c r="BB81" s="29"/>
      <c r="BC81" s="29"/>
      <c r="BD81" s="29"/>
      <c r="BE81" s="29"/>
      <c r="BF81" s="29"/>
      <c r="BG81" s="29"/>
      <c r="BH81" s="29"/>
      <c r="BI81" s="29"/>
      <c r="BJ81" s="29"/>
    </row>
    <row r="82" spans="1:62" s="656" customFormat="1">
      <c r="A82" s="39" t="s">
        <v>676</v>
      </c>
      <c r="B82" s="40" t="s">
        <v>280</v>
      </c>
      <c r="C82" s="40" t="s">
        <v>713</v>
      </c>
      <c r="D82" s="195" t="e">
        <f>VLOOKUP(A:A,'MCN Busan onf rates'!C:D,2,FALSE)</f>
        <v>#N/A</v>
      </c>
      <c r="E82" s="195" t="e">
        <f>VLOOKUP(A:A,'MCN Busan onf rates'!C:F,4,FALSE)</f>
        <v>#N/A</v>
      </c>
      <c r="F82" s="195">
        <f>VLOOKUP(A:A,'MCN Singapore onf rates'!E:H,2,FALSE)</f>
        <v>307</v>
      </c>
      <c r="G82" s="195">
        <f>VLOOKUP(A:A,'MCN Singapore onf rates'!E:H,3,FALSE)</f>
        <v>0</v>
      </c>
      <c r="H82" s="195" t="e">
        <f>VLOOKUP(A:A,'NZ &amp; Pacific Island Rates'!B:G,2,FALSE)</f>
        <v>#N/A</v>
      </c>
      <c r="I82" s="195">
        <v>62.5</v>
      </c>
      <c r="J82" s="195">
        <v>10</v>
      </c>
      <c r="K82" s="494" t="s">
        <v>627</v>
      </c>
      <c r="L82" s="195">
        <f t="shared" si="56"/>
        <v>379.5</v>
      </c>
      <c r="M82" s="42">
        <f t="shared" si="52"/>
        <v>379.5</v>
      </c>
      <c r="N82" s="42">
        <f t="shared" si="57"/>
        <v>379.5</v>
      </c>
      <c r="O82" s="42">
        <f>SUBTOTAL(9,M82)</f>
        <v>379.5</v>
      </c>
      <c r="P82" s="42" t="str">
        <f t="shared" si="29"/>
        <v>SIN</v>
      </c>
      <c r="Q82" s="657">
        <f>VLOOKUP(A:A,'MCN Singapore onf rates'!E:K,7,FALSE)</f>
        <v>56</v>
      </c>
      <c r="R82" s="42">
        <f t="shared" si="20"/>
        <v>379.5</v>
      </c>
      <c r="S82" s="42">
        <f t="shared" si="21"/>
        <v>379.5</v>
      </c>
      <c r="T82" s="42">
        <f t="shared" si="22"/>
        <v>379.5</v>
      </c>
      <c r="U82" s="42" t="str">
        <f t="shared" si="26"/>
        <v>SIN</v>
      </c>
      <c r="V82" s="657">
        <f t="shared" si="54"/>
        <v>55</v>
      </c>
      <c r="W82" s="42">
        <f t="shared" si="23"/>
        <v>379.5</v>
      </c>
      <c r="X82" s="42">
        <f t="shared" si="24"/>
        <v>379.5</v>
      </c>
      <c r="Y82" s="42">
        <f t="shared" si="25"/>
        <v>379.5</v>
      </c>
      <c r="Z82" s="54" t="str">
        <f t="shared" si="19"/>
        <v>SIN</v>
      </c>
      <c r="AA82" s="657">
        <f t="shared" si="55"/>
        <v>53</v>
      </c>
      <c r="AB82" s="42">
        <f t="shared" si="58"/>
        <v>389.5</v>
      </c>
      <c r="AC82" s="42">
        <f t="shared" si="59"/>
        <v>389.5</v>
      </c>
      <c r="AD82" s="42">
        <f t="shared" si="60"/>
        <v>389.5</v>
      </c>
      <c r="AE82" s="42" t="s">
        <v>627</v>
      </c>
      <c r="AF82" s="657">
        <f>VLOOKUP(A:A,'MCN Singapore onf rates'!E:K,7,FALSE)-4</f>
        <v>52</v>
      </c>
      <c r="AG82" s="42">
        <f t="shared" si="61"/>
        <v>389.5</v>
      </c>
      <c r="AH82" s="42">
        <f t="shared" si="61"/>
        <v>389.5</v>
      </c>
      <c r="AI82" s="42">
        <f t="shared" si="61"/>
        <v>389.5</v>
      </c>
      <c r="AJ82" s="42" t="str">
        <f>Z82</f>
        <v>SIN</v>
      </c>
      <c r="AK82" s="662">
        <f>VLOOKUP(A:A,'MCN Singapore onf rates'!E:K,7,FALSE)-7</f>
        <v>49</v>
      </c>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row>
    <row r="83" spans="1:62" s="656" customFormat="1">
      <c r="A83" s="39" t="s">
        <v>19</v>
      </c>
      <c r="B83" s="40" t="s">
        <v>280</v>
      </c>
      <c r="C83" s="40" t="s">
        <v>713</v>
      </c>
      <c r="D83" s="195" t="e">
        <f>VLOOKUP(A:A,'MCN Busan onf rates'!C:D,2,FALSE)</f>
        <v>#N/A</v>
      </c>
      <c r="E83" s="195" t="e">
        <f>VLOOKUP(A:A,'MCN Busan onf rates'!C:F,4,FALSE)</f>
        <v>#N/A</v>
      </c>
      <c r="F83" s="195">
        <f>VLOOKUP(A:A,'MCN Singapore onf rates'!E:H,2,FALSE)</f>
        <v>312</v>
      </c>
      <c r="G83" s="195">
        <f>VLOOKUP(A:A,'MCN Singapore onf rates'!E:H,3,FALSE)</f>
        <v>624</v>
      </c>
      <c r="H83" s="195" t="e">
        <f>VLOOKUP(A:A,'NZ &amp; Pacific Island Rates'!B:G,2,FALSE)</f>
        <v>#N/A</v>
      </c>
      <c r="I83" s="195">
        <v>62.5</v>
      </c>
      <c r="J83" s="195">
        <v>10</v>
      </c>
      <c r="K83" s="494" t="s">
        <v>627</v>
      </c>
      <c r="L83" s="195">
        <f t="shared" si="56"/>
        <v>384.5</v>
      </c>
      <c r="M83" s="42">
        <f t="shared" si="52"/>
        <v>384.5</v>
      </c>
      <c r="N83" s="42">
        <f t="shared" si="57"/>
        <v>384.5</v>
      </c>
      <c r="O83" s="42">
        <f>SUM(M83*2)</f>
        <v>769</v>
      </c>
      <c r="P83" s="42" t="str">
        <f t="shared" si="29"/>
        <v>SIN</v>
      </c>
      <c r="Q83" s="657">
        <f>VLOOKUP(A:A,'MCN Singapore onf rates'!E:K,7,FALSE)</f>
        <v>56</v>
      </c>
      <c r="R83" s="42">
        <f t="shared" si="20"/>
        <v>384.5</v>
      </c>
      <c r="S83" s="42">
        <f t="shared" si="21"/>
        <v>384.5</v>
      </c>
      <c r="T83" s="42">
        <f t="shared" si="22"/>
        <v>769</v>
      </c>
      <c r="U83" s="42" t="str">
        <f t="shared" si="26"/>
        <v>SIN</v>
      </c>
      <c r="V83" s="657">
        <f t="shared" si="54"/>
        <v>55</v>
      </c>
      <c r="W83" s="42">
        <f t="shared" si="23"/>
        <v>384.5</v>
      </c>
      <c r="X83" s="42">
        <f t="shared" si="24"/>
        <v>384.5</v>
      </c>
      <c r="Y83" s="42">
        <f t="shared" si="25"/>
        <v>769</v>
      </c>
      <c r="Z83" s="54" t="str">
        <f t="shared" si="19"/>
        <v>SIN</v>
      </c>
      <c r="AA83" s="657">
        <f t="shared" si="55"/>
        <v>53</v>
      </c>
      <c r="AB83" s="42">
        <f t="shared" si="58"/>
        <v>394.5</v>
      </c>
      <c r="AC83" s="42">
        <f t="shared" si="59"/>
        <v>394.5</v>
      </c>
      <c r="AD83" s="42">
        <f t="shared" si="60"/>
        <v>779</v>
      </c>
      <c r="AE83" s="42" t="s">
        <v>627</v>
      </c>
      <c r="AF83" s="657">
        <f>VLOOKUP(A:A,'MCN Singapore onf rates'!E:K,7,FALSE)-4</f>
        <v>52</v>
      </c>
      <c r="AG83" s="42">
        <f t="shared" si="61"/>
        <v>394.5</v>
      </c>
      <c r="AH83" s="42">
        <f t="shared" si="61"/>
        <v>394.5</v>
      </c>
      <c r="AI83" s="42">
        <f t="shared" si="61"/>
        <v>779</v>
      </c>
      <c r="AJ83" s="42" t="str">
        <f>Z83</f>
        <v>SIN</v>
      </c>
      <c r="AK83" s="662">
        <f>VLOOKUP(A:A,'MCN Singapore onf rates'!E:K,7,FALSE)-7</f>
        <v>49</v>
      </c>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62" s="656" customFormat="1">
      <c r="A84" s="39" t="s">
        <v>39</v>
      </c>
      <c r="B84" s="40" t="s">
        <v>280</v>
      </c>
      <c r="C84" s="40" t="s">
        <v>713</v>
      </c>
      <c r="D84" s="195" t="e">
        <f>VLOOKUP(A:A,'MCN Busan onf rates'!C:D,2,FALSE)</f>
        <v>#N/A</v>
      </c>
      <c r="E84" s="195" t="e">
        <f>VLOOKUP(A:A,'MCN Busan onf rates'!C:F,4,FALSE)</f>
        <v>#N/A</v>
      </c>
      <c r="F84" s="195">
        <f>VLOOKUP(A:A,'MCN Singapore onf rates'!E:H,2,FALSE)</f>
        <v>312</v>
      </c>
      <c r="G84" s="195">
        <f>VLOOKUP(A:A,'MCN Singapore onf rates'!E:H,3,FALSE)</f>
        <v>624</v>
      </c>
      <c r="H84" s="195" t="e">
        <f>VLOOKUP(A:A,'NZ &amp; Pacific Island Rates'!B:G,2,FALSE)</f>
        <v>#N/A</v>
      </c>
      <c r="I84" s="195">
        <v>62.5</v>
      </c>
      <c r="J84" s="195">
        <v>10</v>
      </c>
      <c r="K84" s="494" t="s">
        <v>627</v>
      </c>
      <c r="L84" s="195">
        <f t="shared" si="56"/>
        <v>384.5</v>
      </c>
      <c r="M84" s="42">
        <f t="shared" si="52"/>
        <v>384.5</v>
      </c>
      <c r="N84" s="42">
        <f t="shared" si="57"/>
        <v>384.5</v>
      </c>
      <c r="O84" s="42">
        <f>SUM(M84*2)</f>
        <v>769</v>
      </c>
      <c r="P84" s="42" t="str">
        <f t="shared" si="29"/>
        <v>SIN</v>
      </c>
      <c r="Q84" s="657">
        <f>VLOOKUP(A:A,'MCN Singapore onf rates'!E:K,7,FALSE)</f>
        <v>56</v>
      </c>
      <c r="R84" s="42">
        <f t="shared" si="20"/>
        <v>384.5</v>
      </c>
      <c r="S84" s="42">
        <f t="shared" si="21"/>
        <v>384.5</v>
      </c>
      <c r="T84" s="42">
        <f t="shared" si="22"/>
        <v>769</v>
      </c>
      <c r="U84" s="42" t="str">
        <f t="shared" si="26"/>
        <v>SIN</v>
      </c>
      <c r="V84" s="657">
        <f t="shared" si="54"/>
        <v>55</v>
      </c>
      <c r="W84" s="42">
        <f t="shared" si="23"/>
        <v>384.5</v>
      </c>
      <c r="X84" s="42">
        <f t="shared" si="24"/>
        <v>384.5</v>
      </c>
      <c r="Y84" s="42">
        <f t="shared" si="25"/>
        <v>769</v>
      </c>
      <c r="Z84" s="54" t="str">
        <f t="shared" si="19"/>
        <v>SIN</v>
      </c>
      <c r="AA84" s="657">
        <f t="shared" si="55"/>
        <v>53</v>
      </c>
      <c r="AB84" s="42">
        <f t="shared" si="58"/>
        <v>394.5</v>
      </c>
      <c r="AC84" s="42">
        <f t="shared" si="59"/>
        <v>394.5</v>
      </c>
      <c r="AD84" s="42">
        <f t="shared" si="60"/>
        <v>779</v>
      </c>
      <c r="AE84" s="42" t="s">
        <v>627</v>
      </c>
      <c r="AF84" s="657">
        <f>VLOOKUP(A:A,'MCN Singapore onf rates'!E:K,7,FALSE)-4</f>
        <v>52</v>
      </c>
      <c r="AG84" s="42">
        <f t="shared" si="61"/>
        <v>394.5</v>
      </c>
      <c r="AH84" s="42">
        <f t="shared" si="61"/>
        <v>394.5</v>
      </c>
      <c r="AI84" s="42">
        <f t="shared" si="61"/>
        <v>779</v>
      </c>
      <c r="AJ84" s="42" t="str">
        <f>Z84</f>
        <v>SIN</v>
      </c>
      <c r="AK84" s="662">
        <f>VLOOKUP(A:A,'MCN Singapore onf rates'!E:K,7,FALSE)-7</f>
        <v>49</v>
      </c>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row>
    <row r="85" spans="1:62" s="656" customFormat="1">
      <c r="A85" s="44" t="s">
        <v>169</v>
      </c>
      <c r="B85" s="45" t="s">
        <v>127</v>
      </c>
      <c r="C85" s="40" t="s">
        <v>713</v>
      </c>
      <c r="D85" s="195" t="e">
        <f>VLOOKUP(A:A,'MCN Busan onf rates'!C:D,2,FALSE)</f>
        <v>#N/A</v>
      </c>
      <c r="E85" s="195" t="e">
        <f>VLOOKUP(A:A,'MCN Busan onf rates'!C:F,4,FALSE)</f>
        <v>#N/A</v>
      </c>
      <c r="F85" s="195">
        <f>VLOOKUP(A:A,'MCN Singapore onf rates'!E:H,2,FALSE)</f>
        <v>360</v>
      </c>
      <c r="G85" s="195">
        <f>VLOOKUP(A:A,'MCN Singapore onf rates'!E:H,3,FALSE)</f>
        <v>0</v>
      </c>
      <c r="H85" s="195" t="e">
        <f>VLOOKUP(A:A,'NZ &amp; Pacific Island Rates'!B:G,2,FALSE)</f>
        <v>#N/A</v>
      </c>
      <c r="I85" s="195">
        <v>62.5</v>
      </c>
      <c r="J85" s="195">
        <v>10</v>
      </c>
      <c r="K85" s="494" t="s">
        <v>627</v>
      </c>
      <c r="L85" s="195">
        <f t="shared" si="56"/>
        <v>432.5</v>
      </c>
      <c r="M85" s="42">
        <f t="shared" si="52"/>
        <v>432.5</v>
      </c>
      <c r="N85" s="42">
        <f t="shared" si="57"/>
        <v>432.5</v>
      </c>
      <c r="O85" s="42">
        <f t="shared" ref="O85:O93" si="62">SUBTOTAL(9,M85)</f>
        <v>432.5</v>
      </c>
      <c r="P85" s="42" t="str">
        <f t="shared" si="29"/>
        <v>SIN</v>
      </c>
      <c r="Q85" s="657">
        <f>VLOOKUP(A:A,'MCN Singapore onf rates'!E:K,7,FALSE)</f>
        <v>46</v>
      </c>
      <c r="R85" s="42">
        <f t="shared" si="20"/>
        <v>432.5</v>
      </c>
      <c r="S85" s="42">
        <f t="shared" si="21"/>
        <v>432.5</v>
      </c>
      <c r="T85" s="42">
        <f t="shared" si="22"/>
        <v>432.5</v>
      </c>
      <c r="U85" s="42" t="str">
        <f t="shared" si="26"/>
        <v>SIN</v>
      </c>
      <c r="V85" s="657">
        <f t="shared" si="54"/>
        <v>45</v>
      </c>
      <c r="W85" s="42">
        <f t="shared" si="23"/>
        <v>432.5</v>
      </c>
      <c r="X85" s="42">
        <f t="shared" si="24"/>
        <v>432.5</v>
      </c>
      <c r="Y85" s="42">
        <f t="shared" si="25"/>
        <v>432.5</v>
      </c>
      <c r="Z85" s="54" t="str">
        <f t="shared" si="19"/>
        <v>SIN</v>
      </c>
      <c r="AA85" s="657">
        <f t="shared" si="55"/>
        <v>43</v>
      </c>
      <c r="AB85" s="42">
        <f t="shared" si="58"/>
        <v>442.5</v>
      </c>
      <c r="AC85" s="42">
        <f t="shared" si="59"/>
        <v>442.5</v>
      </c>
      <c r="AD85" s="42">
        <f t="shared" si="60"/>
        <v>442.5</v>
      </c>
      <c r="AE85" s="42" t="s">
        <v>627</v>
      </c>
      <c r="AF85" s="657">
        <f>VLOOKUP(A:A,'MCN Singapore onf rates'!E:K,7,FALSE)-4</f>
        <v>42</v>
      </c>
      <c r="AG85" s="42">
        <f t="shared" si="61"/>
        <v>442.5</v>
      </c>
      <c r="AH85" s="42">
        <f t="shared" si="61"/>
        <v>442.5</v>
      </c>
      <c r="AI85" s="42">
        <f t="shared" si="61"/>
        <v>442.5</v>
      </c>
      <c r="AJ85" s="42" t="s">
        <v>627</v>
      </c>
      <c r="AK85" s="662">
        <f>VLOOKUP(A:A,'MCN Singapore onf rates'!E:K,7,FALSE)-7</f>
        <v>39</v>
      </c>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row>
    <row r="86" spans="1:62" s="656" customFormat="1">
      <c r="A86" s="44" t="s">
        <v>644</v>
      </c>
      <c r="B86" s="45" t="s">
        <v>127</v>
      </c>
      <c r="C86" s="40" t="s">
        <v>713</v>
      </c>
      <c r="D86" s="195" t="e">
        <f>VLOOKUP(A:A,'MCN Busan onf rates'!C:D,2,FALSE)</f>
        <v>#N/A</v>
      </c>
      <c r="E86" s="195" t="e">
        <f>VLOOKUP(A:A,'MCN Busan onf rates'!C:F,4,FALSE)</f>
        <v>#N/A</v>
      </c>
      <c r="F86" s="195">
        <f>VLOOKUP(A:A,'MCN Singapore onf rates'!E:H,2,FALSE)</f>
        <v>359</v>
      </c>
      <c r="G86" s="195">
        <f>VLOOKUP(A:A,'MCN Singapore onf rates'!E:H,3,FALSE)</f>
        <v>0</v>
      </c>
      <c r="H86" s="195" t="e">
        <f>VLOOKUP(A:A,'NZ &amp; Pacific Island Rates'!B:G,2,FALSE)</f>
        <v>#N/A</v>
      </c>
      <c r="I86" s="195">
        <v>62.5</v>
      </c>
      <c r="J86" s="195">
        <v>10</v>
      </c>
      <c r="K86" s="494" t="s">
        <v>627</v>
      </c>
      <c r="L86" s="195">
        <f t="shared" si="56"/>
        <v>431.5</v>
      </c>
      <c r="M86" s="42">
        <f t="shared" si="52"/>
        <v>431.5</v>
      </c>
      <c r="N86" s="42">
        <f t="shared" si="57"/>
        <v>431.5</v>
      </c>
      <c r="O86" s="42">
        <f t="shared" si="62"/>
        <v>431.5</v>
      </c>
      <c r="P86" s="42" t="str">
        <f t="shared" si="29"/>
        <v>SIN</v>
      </c>
      <c r="Q86" s="657">
        <f>VLOOKUP(A:A,'MCN Singapore onf rates'!E:K,7,FALSE)</f>
        <v>46</v>
      </c>
      <c r="R86" s="42">
        <f t="shared" si="20"/>
        <v>431.5</v>
      </c>
      <c r="S86" s="42">
        <f t="shared" si="21"/>
        <v>431.5</v>
      </c>
      <c r="T86" s="42">
        <f t="shared" si="22"/>
        <v>431.5</v>
      </c>
      <c r="U86" s="42" t="str">
        <f t="shared" si="26"/>
        <v>SIN</v>
      </c>
      <c r="V86" s="657">
        <f t="shared" si="54"/>
        <v>45</v>
      </c>
      <c r="W86" s="42">
        <f t="shared" si="23"/>
        <v>431.5</v>
      </c>
      <c r="X86" s="42">
        <f t="shared" si="24"/>
        <v>431.5</v>
      </c>
      <c r="Y86" s="42">
        <f t="shared" si="25"/>
        <v>431.5</v>
      </c>
      <c r="Z86" s="54" t="str">
        <f t="shared" si="19"/>
        <v>SIN</v>
      </c>
      <c r="AA86" s="657">
        <f t="shared" si="55"/>
        <v>43</v>
      </c>
      <c r="AB86" s="42">
        <f t="shared" si="58"/>
        <v>441.5</v>
      </c>
      <c r="AC86" s="42">
        <f t="shared" si="59"/>
        <v>441.5</v>
      </c>
      <c r="AD86" s="42">
        <f t="shared" si="60"/>
        <v>441.5</v>
      </c>
      <c r="AE86" s="42" t="s">
        <v>627</v>
      </c>
      <c r="AF86" s="657">
        <f>VLOOKUP(A:A,'MCN Singapore onf rates'!E:K,7,FALSE)-4</f>
        <v>42</v>
      </c>
      <c r="AG86" s="42">
        <f t="shared" si="61"/>
        <v>441.5</v>
      </c>
      <c r="AH86" s="42">
        <f t="shared" si="61"/>
        <v>441.5</v>
      </c>
      <c r="AI86" s="42">
        <f t="shared" si="61"/>
        <v>441.5</v>
      </c>
      <c r="AJ86" s="42" t="s">
        <v>627</v>
      </c>
      <c r="AK86" s="662">
        <f>VLOOKUP(A:A,'MCN Singapore onf rates'!E:K,7,FALSE)-7</f>
        <v>39</v>
      </c>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1:62" s="656" customFormat="1">
      <c r="A87" s="44" t="s">
        <v>2241</v>
      </c>
      <c r="B87" s="45" t="s">
        <v>127</v>
      </c>
      <c r="C87" s="40" t="s">
        <v>713</v>
      </c>
      <c r="D87" s="195" t="e">
        <f>VLOOKUP(A:A,'MCN Busan onf rates'!C:D,2,FALSE)</f>
        <v>#N/A</v>
      </c>
      <c r="E87" s="195" t="e">
        <f>VLOOKUP(A:A,'MCN Busan onf rates'!C:F,4,FALSE)</f>
        <v>#N/A</v>
      </c>
      <c r="F87" s="195">
        <f>VLOOKUP(A:A,'MCN Singapore onf rates'!E:H,2,FALSE)</f>
        <v>199</v>
      </c>
      <c r="G87" s="195">
        <f>VLOOKUP(A:A,'MCN Singapore onf rates'!E:H,3,FALSE)</f>
        <v>0</v>
      </c>
      <c r="H87" s="195" t="e">
        <f>VLOOKUP(A:A,'NZ &amp; Pacific Island Rates'!B:G,2,FALSE)</f>
        <v>#N/A</v>
      </c>
      <c r="I87" s="195">
        <v>62.5</v>
      </c>
      <c r="J87" s="195">
        <v>10</v>
      </c>
      <c r="K87" s="494" t="s">
        <v>627</v>
      </c>
      <c r="L87" s="195">
        <f t="shared" si="56"/>
        <v>271.5</v>
      </c>
      <c r="M87" s="42">
        <f t="shared" si="52"/>
        <v>271.5</v>
      </c>
      <c r="N87" s="42">
        <f t="shared" si="57"/>
        <v>271.5</v>
      </c>
      <c r="O87" s="42">
        <f t="shared" si="62"/>
        <v>271.5</v>
      </c>
      <c r="P87" s="42" t="str">
        <f t="shared" si="29"/>
        <v>SIN</v>
      </c>
      <c r="Q87" s="657">
        <f>VLOOKUP(A:A,'MCN Singapore onf rates'!E:K,7,FALSE)</f>
        <v>43</v>
      </c>
      <c r="R87" s="42">
        <f t="shared" si="20"/>
        <v>271.5</v>
      </c>
      <c r="S87" s="42">
        <f t="shared" si="21"/>
        <v>271.5</v>
      </c>
      <c r="T87" s="42">
        <f t="shared" si="22"/>
        <v>271.5</v>
      </c>
      <c r="U87" s="42" t="str">
        <f t="shared" si="26"/>
        <v>SIN</v>
      </c>
      <c r="V87" s="657">
        <f t="shared" si="54"/>
        <v>42</v>
      </c>
      <c r="W87" s="42">
        <f t="shared" si="23"/>
        <v>271.5</v>
      </c>
      <c r="X87" s="42">
        <f t="shared" si="24"/>
        <v>271.5</v>
      </c>
      <c r="Y87" s="42">
        <f t="shared" si="25"/>
        <v>271.5</v>
      </c>
      <c r="Z87" s="54" t="str">
        <f t="shared" si="19"/>
        <v>SIN</v>
      </c>
      <c r="AA87" s="657">
        <f t="shared" si="55"/>
        <v>40</v>
      </c>
      <c r="AB87" s="42">
        <f t="shared" si="58"/>
        <v>281.5</v>
      </c>
      <c r="AC87" s="42">
        <f t="shared" si="59"/>
        <v>281.5</v>
      </c>
      <c r="AD87" s="42">
        <f t="shared" si="60"/>
        <v>281.5</v>
      </c>
      <c r="AE87" s="42" t="s">
        <v>627</v>
      </c>
      <c r="AF87" s="657">
        <f>VLOOKUP(A:A,'MCN Singapore onf rates'!E:K,7,FALSE)-4</f>
        <v>39</v>
      </c>
      <c r="AG87" s="42">
        <f t="shared" si="61"/>
        <v>281.5</v>
      </c>
      <c r="AH87" s="42">
        <f t="shared" si="61"/>
        <v>281.5</v>
      </c>
      <c r="AI87" s="42">
        <f t="shared" si="61"/>
        <v>281.5</v>
      </c>
      <c r="AJ87" s="42" t="s">
        <v>627</v>
      </c>
      <c r="AK87" s="662">
        <f>VLOOKUP(A:A,'MCN Singapore onf rates'!E:K,7,FALSE)-7</f>
        <v>36</v>
      </c>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row>
    <row r="88" spans="1:62" s="656" customFormat="1">
      <c r="A88" s="39" t="s">
        <v>558</v>
      </c>
      <c r="B88" s="40" t="s">
        <v>127</v>
      </c>
      <c r="C88" s="40" t="s">
        <v>713</v>
      </c>
      <c r="D88" s="195" t="e">
        <f>VLOOKUP(A:A,'MCN Busan onf rates'!C:D,2,FALSE)</f>
        <v>#N/A</v>
      </c>
      <c r="E88" s="195" t="e">
        <f>VLOOKUP(A:A,'MCN Busan onf rates'!C:F,4,FALSE)</f>
        <v>#N/A</v>
      </c>
      <c r="F88" s="195">
        <f>VLOOKUP(A:A,'MCN Singapore onf rates'!E:H,2,FALSE)</f>
        <v>205</v>
      </c>
      <c r="G88" s="195">
        <f>VLOOKUP(A:A,'MCN Singapore onf rates'!E:H,3,FALSE)</f>
        <v>0</v>
      </c>
      <c r="H88" s="195" t="e">
        <f>VLOOKUP(A:A,'NZ &amp; Pacific Island Rates'!B:G,2,FALSE)</f>
        <v>#N/A</v>
      </c>
      <c r="I88" s="195">
        <v>62.5</v>
      </c>
      <c r="J88" s="195">
        <v>10</v>
      </c>
      <c r="K88" s="494" t="s">
        <v>627</v>
      </c>
      <c r="L88" s="195">
        <f t="shared" si="56"/>
        <v>277.5</v>
      </c>
      <c r="M88" s="42">
        <f t="shared" si="52"/>
        <v>277.5</v>
      </c>
      <c r="N88" s="42">
        <f t="shared" si="57"/>
        <v>277.5</v>
      </c>
      <c r="O88" s="42">
        <f t="shared" si="62"/>
        <v>277.5</v>
      </c>
      <c r="P88" s="42" t="str">
        <f t="shared" si="29"/>
        <v>SIN</v>
      </c>
      <c r="Q88" s="657">
        <f>VLOOKUP(A:A,'MCN Singapore onf rates'!E:K,7,FALSE)</f>
        <v>41</v>
      </c>
      <c r="R88" s="42">
        <f t="shared" si="20"/>
        <v>277.5</v>
      </c>
      <c r="S88" s="42">
        <f t="shared" si="21"/>
        <v>277.5</v>
      </c>
      <c r="T88" s="42">
        <f t="shared" si="22"/>
        <v>277.5</v>
      </c>
      <c r="U88" s="42" t="str">
        <f t="shared" si="26"/>
        <v>SIN</v>
      </c>
      <c r="V88" s="657">
        <f t="shared" si="54"/>
        <v>40</v>
      </c>
      <c r="W88" s="42">
        <f t="shared" si="23"/>
        <v>277.5</v>
      </c>
      <c r="X88" s="42">
        <f t="shared" si="24"/>
        <v>277.5</v>
      </c>
      <c r="Y88" s="42">
        <f t="shared" si="25"/>
        <v>277.5</v>
      </c>
      <c r="Z88" s="54" t="str">
        <f t="shared" si="19"/>
        <v>SIN</v>
      </c>
      <c r="AA88" s="657">
        <f t="shared" si="55"/>
        <v>38</v>
      </c>
      <c r="AB88" s="42">
        <f t="shared" si="58"/>
        <v>287.5</v>
      </c>
      <c r="AC88" s="42">
        <f t="shared" si="59"/>
        <v>287.5</v>
      </c>
      <c r="AD88" s="42">
        <f t="shared" si="60"/>
        <v>287.5</v>
      </c>
      <c r="AE88" s="42" t="s">
        <v>627</v>
      </c>
      <c r="AF88" s="657">
        <f>VLOOKUP(A:A,'MCN Singapore onf rates'!E:K,7,FALSE)-4</f>
        <v>37</v>
      </c>
      <c r="AG88" s="42">
        <f t="shared" si="61"/>
        <v>287.5</v>
      </c>
      <c r="AH88" s="42">
        <f t="shared" si="61"/>
        <v>287.5</v>
      </c>
      <c r="AI88" s="42">
        <f t="shared" si="61"/>
        <v>287.5</v>
      </c>
      <c r="AJ88" s="42" t="s">
        <v>627</v>
      </c>
      <c r="AK88" s="662">
        <f>VLOOKUP(A:A,'MCN Singapore onf rates'!E:K,7,FALSE)-7</f>
        <v>34</v>
      </c>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row>
    <row r="89" spans="1:62" s="656" customFormat="1">
      <c r="A89" s="39" t="s">
        <v>675</v>
      </c>
      <c r="B89" s="40" t="s">
        <v>127</v>
      </c>
      <c r="C89" s="40" t="s">
        <v>713</v>
      </c>
      <c r="D89" s="195" t="e">
        <f>VLOOKUP(A:A,'MCN Busan onf rates'!C:D,2,FALSE)</f>
        <v>#N/A</v>
      </c>
      <c r="E89" s="195" t="e">
        <f>VLOOKUP(A:A,'MCN Busan onf rates'!C:F,4,FALSE)</f>
        <v>#N/A</v>
      </c>
      <c r="F89" s="195">
        <f>VLOOKUP(A:A,'MCN Singapore onf rates'!E:H,2,FALSE)</f>
        <v>361</v>
      </c>
      <c r="G89" s="195">
        <f>VLOOKUP(A:A,'MCN Singapore onf rates'!E:H,3,FALSE)</f>
        <v>0</v>
      </c>
      <c r="H89" s="195" t="e">
        <f>VLOOKUP(A:A,'NZ &amp; Pacific Island Rates'!B:G,2,FALSE)</f>
        <v>#N/A</v>
      </c>
      <c r="I89" s="195">
        <v>62.5</v>
      </c>
      <c r="J89" s="195">
        <v>10</v>
      </c>
      <c r="K89" s="494" t="s">
        <v>627</v>
      </c>
      <c r="L89" s="195">
        <f t="shared" si="56"/>
        <v>433.5</v>
      </c>
      <c r="M89" s="42">
        <f t="shared" si="52"/>
        <v>433.5</v>
      </c>
      <c r="N89" s="42">
        <f t="shared" si="57"/>
        <v>433.5</v>
      </c>
      <c r="O89" s="42">
        <f t="shared" si="62"/>
        <v>433.5</v>
      </c>
      <c r="P89" s="42" t="str">
        <f t="shared" si="29"/>
        <v>SIN</v>
      </c>
      <c r="Q89" s="657">
        <f>VLOOKUP(A:A,'MCN Singapore onf rates'!E:K,7,FALSE)</f>
        <v>46</v>
      </c>
      <c r="R89" s="42">
        <f t="shared" si="20"/>
        <v>433.5</v>
      </c>
      <c r="S89" s="42">
        <f t="shared" si="21"/>
        <v>433.5</v>
      </c>
      <c r="T89" s="42">
        <f t="shared" si="22"/>
        <v>433.5</v>
      </c>
      <c r="U89" s="42" t="str">
        <f t="shared" si="26"/>
        <v>SIN</v>
      </c>
      <c r="V89" s="657">
        <f t="shared" si="54"/>
        <v>45</v>
      </c>
      <c r="W89" s="42">
        <f t="shared" si="23"/>
        <v>433.5</v>
      </c>
      <c r="X89" s="42">
        <f t="shared" si="24"/>
        <v>433.5</v>
      </c>
      <c r="Y89" s="42">
        <f t="shared" si="25"/>
        <v>433.5</v>
      </c>
      <c r="Z89" s="54" t="str">
        <f t="shared" si="19"/>
        <v>SIN</v>
      </c>
      <c r="AA89" s="657">
        <f t="shared" si="55"/>
        <v>43</v>
      </c>
      <c r="AB89" s="42">
        <f t="shared" si="58"/>
        <v>443.5</v>
      </c>
      <c r="AC89" s="42">
        <f t="shared" si="59"/>
        <v>443.5</v>
      </c>
      <c r="AD89" s="42">
        <f t="shared" si="60"/>
        <v>443.5</v>
      </c>
      <c r="AE89" s="42" t="s">
        <v>627</v>
      </c>
      <c r="AF89" s="657">
        <f>VLOOKUP(A:A,'MCN Singapore onf rates'!E:K,7,FALSE)-4</f>
        <v>42</v>
      </c>
      <c r="AG89" s="42" t="s">
        <v>690</v>
      </c>
      <c r="AH89" s="42" t="s">
        <v>690</v>
      </c>
      <c r="AI89" s="42" t="s">
        <v>690</v>
      </c>
      <c r="AJ89" s="42" t="s">
        <v>627</v>
      </c>
      <c r="AK89" s="662">
        <f>VLOOKUP(A:A,'MCN Singapore onf rates'!E:K,7,FALSE)-7</f>
        <v>39</v>
      </c>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row>
    <row r="90" spans="1:62" s="656" customFormat="1">
      <c r="A90" s="44" t="s">
        <v>346</v>
      </c>
      <c r="B90" s="45" t="s">
        <v>127</v>
      </c>
      <c r="C90" s="40" t="s">
        <v>713</v>
      </c>
      <c r="D90" s="195" t="e">
        <f>VLOOKUP(A:A,'MCN Busan onf rates'!C:D,2,FALSE)</f>
        <v>#N/A</v>
      </c>
      <c r="E90" s="195" t="e">
        <f>VLOOKUP(A:A,'MCN Busan onf rates'!C:F,4,FALSE)</f>
        <v>#N/A</v>
      </c>
      <c r="F90" s="195">
        <f>VLOOKUP(A:A,'MCN Singapore onf rates'!E:H,2,FALSE)</f>
        <v>357</v>
      </c>
      <c r="G90" s="195">
        <f>VLOOKUP(A:A,'MCN Singapore onf rates'!E:H,3,FALSE)</f>
        <v>0</v>
      </c>
      <c r="H90" s="195" t="e">
        <f>VLOOKUP(A:A,'NZ &amp; Pacific Island Rates'!B:G,2,FALSE)</f>
        <v>#N/A</v>
      </c>
      <c r="I90" s="195">
        <v>62.5</v>
      </c>
      <c r="J90" s="195">
        <v>10</v>
      </c>
      <c r="K90" s="494" t="s">
        <v>627</v>
      </c>
      <c r="L90" s="195">
        <f t="shared" si="56"/>
        <v>429.5</v>
      </c>
      <c r="M90" s="42">
        <f t="shared" si="52"/>
        <v>429.5</v>
      </c>
      <c r="N90" s="42">
        <f t="shared" si="57"/>
        <v>429.5</v>
      </c>
      <c r="O90" s="42">
        <f t="shared" si="62"/>
        <v>429.5</v>
      </c>
      <c r="P90" s="42" t="str">
        <f t="shared" si="29"/>
        <v>SIN</v>
      </c>
      <c r="Q90" s="657">
        <f>VLOOKUP(A:A,'MCN Singapore onf rates'!E:K,7,FALSE)</f>
        <v>46</v>
      </c>
      <c r="R90" s="42">
        <f t="shared" si="20"/>
        <v>429.5</v>
      </c>
      <c r="S90" s="42">
        <f t="shared" si="21"/>
        <v>429.5</v>
      </c>
      <c r="T90" s="42">
        <f t="shared" si="22"/>
        <v>429.5</v>
      </c>
      <c r="U90" s="42" t="str">
        <f t="shared" si="26"/>
        <v>SIN</v>
      </c>
      <c r="V90" s="657">
        <f t="shared" si="54"/>
        <v>45</v>
      </c>
      <c r="W90" s="42">
        <f t="shared" si="23"/>
        <v>429.5</v>
      </c>
      <c r="X90" s="42">
        <f t="shared" si="24"/>
        <v>429.5</v>
      </c>
      <c r="Y90" s="42">
        <f t="shared" si="25"/>
        <v>429.5</v>
      </c>
      <c r="Z90" s="54" t="str">
        <f t="shared" si="19"/>
        <v>SIN</v>
      </c>
      <c r="AA90" s="657">
        <f t="shared" si="55"/>
        <v>43</v>
      </c>
      <c r="AB90" s="42">
        <f t="shared" si="58"/>
        <v>439.5</v>
      </c>
      <c r="AC90" s="42">
        <f t="shared" si="59"/>
        <v>439.5</v>
      </c>
      <c r="AD90" s="42">
        <f t="shared" si="60"/>
        <v>439.5</v>
      </c>
      <c r="AE90" s="42" t="s">
        <v>627</v>
      </c>
      <c r="AF90" s="657">
        <f>VLOOKUP(A:A,'MCN Singapore onf rates'!E:K,7,FALSE)-4</f>
        <v>42</v>
      </c>
      <c r="AG90" s="42">
        <f t="shared" ref="AG90:AI93" si="63">SUM(W90+10)</f>
        <v>439.5</v>
      </c>
      <c r="AH90" s="42">
        <f t="shared" si="63"/>
        <v>439.5</v>
      </c>
      <c r="AI90" s="42">
        <f t="shared" si="63"/>
        <v>439.5</v>
      </c>
      <c r="AJ90" s="42" t="s">
        <v>627</v>
      </c>
      <c r="AK90" s="662">
        <f>VLOOKUP(A:A,'MCN Singapore onf rates'!E:K,7,FALSE)-7</f>
        <v>39</v>
      </c>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row>
    <row r="91" spans="1:62" s="656" customFormat="1">
      <c r="A91" s="44" t="s">
        <v>559</v>
      </c>
      <c r="B91" s="45" t="s">
        <v>127</v>
      </c>
      <c r="C91" s="40" t="s">
        <v>713</v>
      </c>
      <c r="D91" s="195" t="e">
        <f>VLOOKUP(A:A,'MCN Busan onf rates'!C:D,2,FALSE)</f>
        <v>#N/A</v>
      </c>
      <c r="E91" s="195" t="e">
        <f>VLOOKUP(A:A,'MCN Busan onf rates'!C:F,4,FALSE)</f>
        <v>#N/A</v>
      </c>
      <c r="F91" s="195">
        <f>VLOOKUP(A:A,'MCN Singapore onf rates'!E:H,2,FALSE)</f>
        <v>205</v>
      </c>
      <c r="G91" s="195">
        <f>VLOOKUP(A:A,'MCN Singapore onf rates'!E:H,3,FALSE)</f>
        <v>0</v>
      </c>
      <c r="H91" s="195" t="e">
        <f>VLOOKUP(A:A,'NZ &amp; Pacific Island Rates'!B:G,2,FALSE)</f>
        <v>#N/A</v>
      </c>
      <c r="I91" s="195">
        <v>62.5</v>
      </c>
      <c r="J91" s="195">
        <v>10</v>
      </c>
      <c r="K91" s="494" t="s">
        <v>627</v>
      </c>
      <c r="L91" s="195">
        <f t="shared" si="56"/>
        <v>277.5</v>
      </c>
      <c r="M91" s="42">
        <f t="shared" si="52"/>
        <v>277.5</v>
      </c>
      <c r="N91" s="42">
        <f t="shared" si="57"/>
        <v>277.5</v>
      </c>
      <c r="O91" s="42">
        <f t="shared" si="62"/>
        <v>277.5</v>
      </c>
      <c r="P91" s="42" t="str">
        <f t="shared" si="29"/>
        <v>SIN</v>
      </c>
      <c r="Q91" s="657">
        <f>VLOOKUP(A:A,'MCN Singapore onf rates'!E:K,7,FALSE)</f>
        <v>41</v>
      </c>
      <c r="R91" s="42">
        <f t="shared" si="20"/>
        <v>277.5</v>
      </c>
      <c r="S91" s="42">
        <f t="shared" si="21"/>
        <v>277.5</v>
      </c>
      <c r="T91" s="42">
        <f t="shared" si="22"/>
        <v>277.5</v>
      </c>
      <c r="U91" s="42" t="str">
        <f t="shared" si="26"/>
        <v>SIN</v>
      </c>
      <c r="V91" s="657">
        <f t="shared" si="54"/>
        <v>40</v>
      </c>
      <c r="W91" s="42">
        <f t="shared" si="23"/>
        <v>277.5</v>
      </c>
      <c r="X91" s="42">
        <f t="shared" si="24"/>
        <v>277.5</v>
      </c>
      <c r="Y91" s="42">
        <f t="shared" si="25"/>
        <v>277.5</v>
      </c>
      <c r="Z91" s="54" t="str">
        <f t="shared" si="19"/>
        <v>SIN</v>
      </c>
      <c r="AA91" s="657">
        <f t="shared" si="55"/>
        <v>38</v>
      </c>
      <c r="AB91" s="42">
        <f t="shared" si="58"/>
        <v>287.5</v>
      </c>
      <c r="AC91" s="42">
        <f t="shared" si="59"/>
        <v>287.5</v>
      </c>
      <c r="AD91" s="42">
        <f t="shared" si="60"/>
        <v>287.5</v>
      </c>
      <c r="AE91" s="42" t="s">
        <v>627</v>
      </c>
      <c r="AF91" s="657">
        <f>VLOOKUP(A:A,'MCN Singapore onf rates'!E:K,7,FALSE)-4</f>
        <v>37</v>
      </c>
      <c r="AG91" s="42">
        <f t="shared" si="63"/>
        <v>287.5</v>
      </c>
      <c r="AH91" s="42">
        <f t="shared" si="63"/>
        <v>287.5</v>
      </c>
      <c r="AI91" s="42">
        <f t="shared" si="63"/>
        <v>287.5</v>
      </c>
      <c r="AJ91" s="42" t="s">
        <v>627</v>
      </c>
      <c r="AK91" s="662">
        <f>VLOOKUP(A:A,'MCN Singapore onf rates'!E:K,7,FALSE)-7</f>
        <v>34</v>
      </c>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row>
    <row r="92" spans="1:62" s="656" customFormat="1">
      <c r="A92" s="44" t="s">
        <v>405</v>
      </c>
      <c r="B92" s="45" t="s">
        <v>127</v>
      </c>
      <c r="C92" s="40" t="s">
        <v>713</v>
      </c>
      <c r="D92" s="195" t="e">
        <f>VLOOKUP(A:A,'MCN Busan onf rates'!C:D,2,FALSE)</f>
        <v>#N/A</v>
      </c>
      <c r="E92" s="195" t="e">
        <f>VLOOKUP(A:A,'MCN Busan onf rates'!C:F,4,FALSE)</f>
        <v>#N/A</v>
      </c>
      <c r="F92" s="195">
        <f>VLOOKUP(A:A,'MCN Singapore onf rates'!E:H,2,FALSE)</f>
        <v>334</v>
      </c>
      <c r="G92" s="195">
        <f>VLOOKUP(A:A,'MCN Singapore onf rates'!E:H,3,FALSE)</f>
        <v>0</v>
      </c>
      <c r="H92" s="195" t="e">
        <f>VLOOKUP(A:A,'NZ &amp; Pacific Island Rates'!B:G,2,FALSE)</f>
        <v>#N/A</v>
      </c>
      <c r="I92" s="195">
        <v>62.5</v>
      </c>
      <c r="J92" s="195">
        <v>10</v>
      </c>
      <c r="K92" s="494" t="s">
        <v>627</v>
      </c>
      <c r="L92" s="195">
        <f t="shared" si="56"/>
        <v>406.5</v>
      </c>
      <c r="M92" s="42">
        <f t="shared" si="52"/>
        <v>406.5</v>
      </c>
      <c r="N92" s="42">
        <f t="shared" si="57"/>
        <v>406.5</v>
      </c>
      <c r="O92" s="42">
        <f t="shared" si="62"/>
        <v>406.5</v>
      </c>
      <c r="P92" s="42" t="str">
        <f t="shared" si="29"/>
        <v>SIN</v>
      </c>
      <c r="Q92" s="657">
        <f>VLOOKUP(A:A,'MCN Singapore onf rates'!E:K,7,FALSE)</f>
        <v>46</v>
      </c>
      <c r="R92" s="42">
        <f t="shared" si="20"/>
        <v>406.5</v>
      </c>
      <c r="S92" s="42">
        <f t="shared" si="21"/>
        <v>406.5</v>
      </c>
      <c r="T92" s="42">
        <f t="shared" si="22"/>
        <v>406.5</v>
      </c>
      <c r="U92" s="42" t="str">
        <f t="shared" si="26"/>
        <v>SIN</v>
      </c>
      <c r="V92" s="657">
        <f t="shared" si="54"/>
        <v>45</v>
      </c>
      <c r="W92" s="42">
        <f t="shared" si="23"/>
        <v>406.5</v>
      </c>
      <c r="X92" s="42">
        <f t="shared" si="24"/>
        <v>406.5</v>
      </c>
      <c r="Y92" s="42">
        <f t="shared" si="25"/>
        <v>406.5</v>
      </c>
      <c r="Z92" s="54" t="str">
        <f t="shared" ref="Z92:Z155" si="64">P92</f>
        <v>SIN</v>
      </c>
      <c r="AA92" s="657">
        <f t="shared" si="55"/>
        <v>43</v>
      </c>
      <c r="AB92" s="42">
        <f t="shared" si="58"/>
        <v>416.5</v>
      </c>
      <c r="AC92" s="42">
        <f t="shared" si="59"/>
        <v>416.5</v>
      </c>
      <c r="AD92" s="42">
        <f t="shared" si="60"/>
        <v>416.5</v>
      </c>
      <c r="AE92" s="42" t="s">
        <v>627</v>
      </c>
      <c r="AF92" s="657">
        <f>VLOOKUP(A:A,'MCN Singapore onf rates'!E:K,7,FALSE)-4</f>
        <v>42</v>
      </c>
      <c r="AG92" s="42">
        <f t="shared" si="63"/>
        <v>416.5</v>
      </c>
      <c r="AH92" s="42">
        <f t="shared" si="63"/>
        <v>416.5</v>
      </c>
      <c r="AI92" s="42">
        <f t="shared" si="63"/>
        <v>416.5</v>
      </c>
      <c r="AJ92" s="42" t="s">
        <v>627</v>
      </c>
      <c r="AK92" s="662">
        <f>VLOOKUP(A:A,'MCN Singapore onf rates'!E:K,7,FALSE)-7</f>
        <v>39</v>
      </c>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row>
    <row r="93" spans="1:62" s="656" customFormat="1">
      <c r="A93" s="44" t="s">
        <v>852</v>
      </c>
      <c r="B93" s="45" t="s">
        <v>127</v>
      </c>
      <c r="C93" s="40" t="s">
        <v>713</v>
      </c>
      <c r="D93" s="195" t="e">
        <f>VLOOKUP(A:A,'MCN Busan onf rates'!C:D,2,FALSE)</f>
        <v>#N/A</v>
      </c>
      <c r="E93" s="195" t="e">
        <f>VLOOKUP(A:A,'MCN Busan onf rates'!C:F,4,FALSE)</f>
        <v>#N/A</v>
      </c>
      <c r="F93" s="195">
        <f>VLOOKUP(A:A,'MCN Singapore onf rates'!E:H,2,FALSE)</f>
        <v>367</v>
      </c>
      <c r="G93" s="195">
        <f>VLOOKUP(A:A,'MCN Singapore onf rates'!E:H,3,FALSE)</f>
        <v>0</v>
      </c>
      <c r="H93" s="195" t="e">
        <f>VLOOKUP(A:A,'NZ &amp; Pacific Island Rates'!B:G,2,FALSE)</f>
        <v>#N/A</v>
      </c>
      <c r="I93" s="195">
        <v>62.5</v>
      </c>
      <c r="J93" s="195">
        <v>10</v>
      </c>
      <c r="K93" s="494" t="s">
        <v>627</v>
      </c>
      <c r="L93" s="195">
        <f t="shared" si="56"/>
        <v>439.5</v>
      </c>
      <c r="M93" s="42">
        <f t="shared" si="52"/>
        <v>439.5</v>
      </c>
      <c r="N93" s="42">
        <f t="shared" si="57"/>
        <v>439.5</v>
      </c>
      <c r="O93" s="42">
        <f t="shared" si="62"/>
        <v>439.5</v>
      </c>
      <c r="P93" s="42" t="str">
        <f t="shared" si="29"/>
        <v>SIN</v>
      </c>
      <c r="Q93" s="657">
        <f>VLOOKUP(A:A,'MCN Singapore onf rates'!E:K,7,FALSE)</f>
        <v>46</v>
      </c>
      <c r="R93" s="42">
        <f t="shared" ref="R93:R156" si="65">M93</f>
        <v>439.5</v>
      </c>
      <c r="S93" s="42">
        <f t="shared" ref="S93:S156" si="66">N93</f>
        <v>439.5</v>
      </c>
      <c r="T93" s="42">
        <f t="shared" ref="T93:T156" si="67">O93</f>
        <v>439.5</v>
      </c>
      <c r="U93" s="42" t="str">
        <f t="shared" si="26"/>
        <v>SIN</v>
      </c>
      <c r="V93" s="657">
        <f t="shared" si="54"/>
        <v>45</v>
      </c>
      <c r="W93" s="42">
        <f t="shared" ref="W93:W156" si="68">M93</f>
        <v>439.5</v>
      </c>
      <c r="X93" s="42">
        <f t="shared" ref="X93:X156" si="69">N93</f>
        <v>439.5</v>
      </c>
      <c r="Y93" s="42">
        <f t="shared" ref="Y93:Y156" si="70">O93</f>
        <v>439.5</v>
      </c>
      <c r="Z93" s="54" t="str">
        <f t="shared" si="64"/>
        <v>SIN</v>
      </c>
      <c r="AA93" s="657">
        <f t="shared" si="55"/>
        <v>43</v>
      </c>
      <c r="AB93" s="42">
        <f t="shared" si="58"/>
        <v>449.5</v>
      </c>
      <c r="AC93" s="42">
        <f t="shared" si="59"/>
        <v>449.5</v>
      </c>
      <c r="AD93" s="42">
        <f t="shared" si="60"/>
        <v>449.5</v>
      </c>
      <c r="AE93" s="42" t="s">
        <v>627</v>
      </c>
      <c r="AF93" s="657">
        <f>VLOOKUP(A:A,'MCN Singapore onf rates'!E:K,7,FALSE)-4</f>
        <v>42</v>
      </c>
      <c r="AG93" s="42">
        <f t="shared" si="63"/>
        <v>449.5</v>
      </c>
      <c r="AH93" s="42">
        <f t="shared" si="63"/>
        <v>449.5</v>
      </c>
      <c r="AI93" s="42">
        <f t="shared" si="63"/>
        <v>449.5</v>
      </c>
      <c r="AJ93" s="42" t="s">
        <v>627</v>
      </c>
      <c r="AK93" s="662">
        <f>VLOOKUP(A:A,'MCN Singapore onf rates'!E:K,7,FALSE)-7</f>
        <v>39</v>
      </c>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row>
    <row r="94" spans="1:62" s="656" customFormat="1">
      <c r="A94" s="39" t="s">
        <v>158</v>
      </c>
      <c r="B94" s="40" t="s">
        <v>159</v>
      </c>
      <c r="C94" s="40" t="s">
        <v>713</v>
      </c>
      <c r="D94" s="195" t="e">
        <f>VLOOKUP(A:A,'MCN Busan onf rates'!C:D,2,FALSE)</f>
        <v>#N/A</v>
      </c>
      <c r="E94" s="195" t="e">
        <f>VLOOKUP(A:A,'MCN Busan onf rates'!C:F,4,FALSE)</f>
        <v>#N/A</v>
      </c>
      <c r="F94" s="195" t="str">
        <f>VLOOKUP(A:A,'MCN Singapore onf rates'!E:H,2,FALSE)</f>
        <v>CASE TO CASE</v>
      </c>
      <c r="G94" s="195">
        <f>VLOOKUP(A:A,'MCN Singapore onf rates'!E:H,3,FALSE)</f>
        <v>0</v>
      </c>
      <c r="H94" s="195" t="e">
        <f>VLOOKUP(A:A,'NZ &amp; Pacific Island Rates'!B:G,2,FALSE)</f>
        <v>#N/A</v>
      </c>
      <c r="I94" s="195">
        <v>62.5</v>
      </c>
      <c r="J94" s="195"/>
      <c r="K94" s="474" t="s">
        <v>690</v>
      </c>
      <c r="L94" s="195" t="s">
        <v>690</v>
      </c>
      <c r="M94" s="51" t="s">
        <v>690</v>
      </c>
      <c r="N94" s="51" t="s">
        <v>690</v>
      </c>
      <c r="O94" s="51" t="s">
        <v>690</v>
      </c>
      <c r="P94" s="51" t="str">
        <f t="shared" si="29"/>
        <v>ON APP</v>
      </c>
      <c r="Q94" s="51" t="s">
        <v>690</v>
      </c>
      <c r="R94" s="51" t="str">
        <f t="shared" si="65"/>
        <v>ON APP</v>
      </c>
      <c r="S94" s="51" t="str">
        <f t="shared" si="66"/>
        <v>ON APP</v>
      </c>
      <c r="T94" s="51" t="str">
        <f t="shared" si="67"/>
        <v>ON APP</v>
      </c>
      <c r="U94" s="51" t="str">
        <f t="shared" ref="U94:U157" si="71">P94</f>
        <v>ON APP</v>
      </c>
      <c r="V94" s="493" t="s">
        <v>690</v>
      </c>
      <c r="W94" s="51" t="str">
        <f t="shared" si="68"/>
        <v>ON APP</v>
      </c>
      <c r="X94" s="51" t="str">
        <f t="shared" si="69"/>
        <v>ON APP</v>
      </c>
      <c r="Y94" s="51" t="str">
        <f t="shared" si="70"/>
        <v>ON APP</v>
      </c>
      <c r="Z94" s="54" t="str">
        <f t="shared" si="64"/>
        <v>ON APP</v>
      </c>
      <c r="AA94" s="492" t="s">
        <v>690</v>
      </c>
      <c r="AB94" s="51" t="s">
        <v>690</v>
      </c>
      <c r="AC94" s="51" t="s">
        <v>690</v>
      </c>
      <c r="AD94" s="51" t="s">
        <v>690</v>
      </c>
      <c r="AE94" s="51" t="s">
        <v>690</v>
      </c>
      <c r="AF94" s="51" t="s">
        <v>690</v>
      </c>
      <c r="AG94" s="51" t="s">
        <v>690</v>
      </c>
      <c r="AH94" s="51" t="s">
        <v>690</v>
      </c>
      <c r="AI94" s="51" t="s">
        <v>690</v>
      </c>
      <c r="AJ94" s="51" t="s">
        <v>690</v>
      </c>
      <c r="AK94" s="53" t="s">
        <v>690</v>
      </c>
      <c r="AL94" s="170"/>
      <c r="AM94" s="170"/>
      <c r="AN94" s="170"/>
      <c r="AO94" s="170"/>
      <c r="AP94" s="170"/>
      <c r="AQ94" s="29"/>
      <c r="AR94" s="29"/>
      <c r="AS94" s="29"/>
      <c r="AT94" s="29"/>
      <c r="AU94" s="29"/>
      <c r="AV94" s="29"/>
      <c r="AW94" s="29"/>
      <c r="AX94" s="29"/>
      <c r="AY94" s="29"/>
      <c r="AZ94" s="29"/>
      <c r="BA94" s="29"/>
      <c r="BB94" s="29"/>
      <c r="BC94" s="29"/>
      <c r="BD94" s="29"/>
      <c r="BE94" s="29"/>
      <c r="BF94" s="29"/>
      <c r="BG94" s="29"/>
      <c r="BH94" s="29"/>
      <c r="BI94" s="29"/>
      <c r="BJ94" s="29"/>
    </row>
    <row r="95" spans="1:62" s="715" customFormat="1">
      <c r="A95" s="39" t="s">
        <v>560</v>
      </c>
      <c r="B95" s="40" t="s">
        <v>159</v>
      </c>
      <c r="C95" s="40" t="s">
        <v>713</v>
      </c>
      <c r="D95" s="195" t="e">
        <f>VLOOKUP(A:A,'MCN Busan onf rates'!C:D,2,FALSE)</f>
        <v>#N/A</v>
      </c>
      <c r="E95" s="195" t="e">
        <f>VLOOKUP(A:A,'MCN Busan onf rates'!C:F,4,FALSE)</f>
        <v>#N/A</v>
      </c>
      <c r="F95" s="195">
        <f>VLOOKUP(A:A,'MCN Singapore onf rates'!E:H,2,FALSE)</f>
        <v>284</v>
      </c>
      <c r="G95" s="195">
        <f>VLOOKUP(A:A,'MCN Singapore onf rates'!E:H,3,FALSE)</f>
        <v>0</v>
      </c>
      <c r="H95" s="195" t="e">
        <f>VLOOKUP(A:A,'NZ &amp; Pacific Island Rates'!B:G,2,FALSE)</f>
        <v>#N/A</v>
      </c>
      <c r="I95" s="195">
        <v>62.5</v>
      </c>
      <c r="J95" s="195">
        <v>10</v>
      </c>
      <c r="K95" s="494" t="s">
        <v>627</v>
      </c>
      <c r="L95" s="195">
        <f t="shared" ref="L95:L112" si="72">SUM(I95+F95+J95)</f>
        <v>356.5</v>
      </c>
      <c r="M95" s="42">
        <f t="shared" ref="M95:M158" si="73">SUM(L95)</f>
        <v>356.5</v>
      </c>
      <c r="N95" s="42">
        <f t="shared" ref="N95:N126" si="74">SUBTOTAL(9,M95)</f>
        <v>356.5</v>
      </c>
      <c r="O95" s="42">
        <f t="shared" ref="O95:O109" si="75">SUBTOTAL(9,M95)</f>
        <v>356.5</v>
      </c>
      <c r="P95" s="42" t="str">
        <f t="shared" si="29"/>
        <v>SIN</v>
      </c>
      <c r="Q95" s="657">
        <f>VLOOKUP(A:A,'MCN Singapore onf rates'!E:K,7,FALSE)</f>
        <v>48</v>
      </c>
      <c r="R95" s="42">
        <f t="shared" si="65"/>
        <v>356.5</v>
      </c>
      <c r="S95" s="42">
        <f t="shared" si="66"/>
        <v>356.5</v>
      </c>
      <c r="T95" s="42">
        <f t="shared" si="67"/>
        <v>356.5</v>
      </c>
      <c r="U95" s="42" t="str">
        <f t="shared" si="71"/>
        <v>SIN</v>
      </c>
      <c r="V95" s="657">
        <f t="shared" ref="V95:V120" si="76">Q95-1</f>
        <v>47</v>
      </c>
      <c r="W95" s="42">
        <f t="shared" si="68"/>
        <v>356.5</v>
      </c>
      <c r="X95" s="42">
        <f t="shared" si="69"/>
        <v>356.5</v>
      </c>
      <c r="Y95" s="42">
        <f t="shared" si="70"/>
        <v>356.5</v>
      </c>
      <c r="Z95" s="54" t="str">
        <f t="shared" si="64"/>
        <v>SIN</v>
      </c>
      <c r="AA95" s="657">
        <f t="shared" ref="AA95:AA120" si="77">V95-2</f>
        <v>45</v>
      </c>
      <c r="AB95" s="42">
        <f t="shared" ref="AB95:AB112" si="78">SUM(W95+10)</f>
        <v>366.5</v>
      </c>
      <c r="AC95" s="42">
        <f t="shared" ref="AC95:AC112" si="79">SUM(X95+10)</f>
        <v>366.5</v>
      </c>
      <c r="AD95" s="42">
        <f t="shared" ref="AD95:AD112" si="80">SUM(Y95+10)</f>
        <v>366.5</v>
      </c>
      <c r="AE95" s="42" t="s">
        <v>627</v>
      </c>
      <c r="AF95" s="657">
        <f>VLOOKUP(A:A,'MCN Singapore onf rates'!E:K,7,FALSE)-4</f>
        <v>44</v>
      </c>
      <c r="AG95" s="42">
        <f t="shared" ref="AG95:AG112" si="81">SUM(W95+10)</f>
        <v>366.5</v>
      </c>
      <c r="AH95" s="42">
        <f t="shared" ref="AH95:AH112" si="82">SUM(X95+10)</f>
        <v>366.5</v>
      </c>
      <c r="AI95" s="42">
        <f t="shared" ref="AI95:AI112" si="83">SUM(Y95+10)</f>
        <v>366.5</v>
      </c>
      <c r="AJ95" s="42" t="str">
        <f>Z95</f>
        <v>SIN</v>
      </c>
      <c r="AK95" s="662">
        <f>VLOOKUP(A:A,'MCN Singapore onf rates'!E:K,7,FALSE)-7</f>
        <v>41</v>
      </c>
      <c r="AL95" s="29"/>
      <c r="AM95" s="29"/>
      <c r="AN95" s="29"/>
      <c r="AO95" s="29"/>
      <c r="AP95" s="29"/>
      <c r="AQ95" s="191"/>
      <c r="AR95" s="191"/>
      <c r="AS95" s="191"/>
      <c r="AT95" s="191"/>
      <c r="AU95" s="191"/>
      <c r="AV95" s="191"/>
      <c r="AW95" s="191"/>
      <c r="AX95" s="191"/>
      <c r="AY95" s="191"/>
      <c r="AZ95" s="191"/>
      <c r="BA95" s="191"/>
      <c r="BB95" s="191"/>
      <c r="BC95" s="191"/>
      <c r="BD95" s="191"/>
      <c r="BE95" s="191"/>
      <c r="BF95" s="191"/>
      <c r="BG95" s="191"/>
      <c r="BH95" s="191"/>
      <c r="BI95" s="191"/>
      <c r="BJ95" s="191"/>
    </row>
    <row r="96" spans="1:62" s="656" customFormat="1">
      <c r="A96" s="39" t="s">
        <v>172</v>
      </c>
      <c r="B96" s="40" t="s">
        <v>159</v>
      </c>
      <c r="C96" s="40" t="s">
        <v>713</v>
      </c>
      <c r="D96" s="195" t="e">
        <f>VLOOKUP(A:A,'MCN Busan onf rates'!C:D,2,FALSE)</f>
        <v>#N/A</v>
      </c>
      <c r="E96" s="195" t="e">
        <f>VLOOKUP(A:A,'MCN Busan onf rates'!C:F,4,FALSE)</f>
        <v>#N/A</v>
      </c>
      <c r="F96" s="195">
        <f>VLOOKUP(A:A,'MCN Singapore onf rates'!E:H,2,FALSE)</f>
        <v>339</v>
      </c>
      <c r="G96" s="195">
        <f>VLOOKUP(A:A,'MCN Singapore onf rates'!E:H,3,FALSE)</f>
        <v>0</v>
      </c>
      <c r="H96" s="195" t="e">
        <f>VLOOKUP(A:A,'NZ &amp; Pacific Island Rates'!B:G,2,FALSE)</f>
        <v>#N/A</v>
      </c>
      <c r="I96" s="195">
        <v>62.5</v>
      </c>
      <c r="J96" s="195">
        <v>10</v>
      </c>
      <c r="K96" s="494" t="s">
        <v>627</v>
      </c>
      <c r="L96" s="195">
        <f t="shared" si="72"/>
        <v>411.5</v>
      </c>
      <c r="M96" s="42">
        <f t="shared" si="73"/>
        <v>411.5</v>
      </c>
      <c r="N96" s="42">
        <f t="shared" si="74"/>
        <v>411.5</v>
      </c>
      <c r="O96" s="42">
        <f t="shared" si="75"/>
        <v>411.5</v>
      </c>
      <c r="P96" s="42" t="str">
        <f t="shared" si="29"/>
        <v>SIN</v>
      </c>
      <c r="Q96" s="657">
        <f>VLOOKUP(A:A,'MCN Singapore onf rates'!E:K,7,FALSE)</f>
        <v>51</v>
      </c>
      <c r="R96" s="42">
        <f t="shared" si="65"/>
        <v>411.5</v>
      </c>
      <c r="S96" s="42">
        <f t="shared" si="66"/>
        <v>411.5</v>
      </c>
      <c r="T96" s="42">
        <f t="shared" si="67"/>
        <v>411.5</v>
      </c>
      <c r="U96" s="42" t="str">
        <f t="shared" si="71"/>
        <v>SIN</v>
      </c>
      <c r="V96" s="657">
        <f t="shared" si="76"/>
        <v>50</v>
      </c>
      <c r="W96" s="42">
        <f t="shared" si="68"/>
        <v>411.5</v>
      </c>
      <c r="X96" s="42">
        <f t="shared" si="69"/>
        <v>411.5</v>
      </c>
      <c r="Y96" s="42">
        <f t="shared" si="70"/>
        <v>411.5</v>
      </c>
      <c r="Z96" s="54" t="str">
        <f t="shared" si="64"/>
        <v>SIN</v>
      </c>
      <c r="AA96" s="657">
        <f t="shared" si="77"/>
        <v>48</v>
      </c>
      <c r="AB96" s="42">
        <f t="shared" si="78"/>
        <v>421.5</v>
      </c>
      <c r="AC96" s="42">
        <f t="shared" si="79"/>
        <v>421.5</v>
      </c>
      <c r="AD96" s="42">
        <f t="shared" si="80"/>
        <v>421.5</v>
      </c>
      <c r="AE96" s="42" t="s">
        <v>627</v>
      </c>
      <c r="AF96" s="657">
        <f>VLOOKUP(A:A,'MCN Singapore onf rates'!E:K,7,FALSE)-4</f>
        <v>47</v>
      </c>
      <c r="AG96" s="42">
        <f t="shared" si="81"/>
        <v>421.5</v>
      </c>
      <c r="AH96" s="42">
        <f t="shared" si="82"/>
        <v>421.5</v>
      </c>
      <c r="AI96" s="42">
        <f t="shared" si="83"/>
        <v>421.5</v>
      </c>
      <c r="AJ96" s="42" t="s">
        <v>627</v>
      </c>
      <c r="AK96" s="662">
        <f>VLOOKUP(A:A,'MCN Singapore onf rates'!E:K,7,FALSE)-7</f>
        <v>44</v>
      </c>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row>
    <row r="97" spans="1:62" s="656" customFormat="1">
      <c r="A97" s="39" t="s">
        <v>483</v>
      </c>
      <c r="B97" s="40" t="s">
        <v>159</v>
      </c>
      <c r="C97" s="40" t="s">
        <v>713</v>
      </c>
      <c r="D97" s="195" t="e">
        <f>VLOOKUP(A:A,'MCN Busan onf rates'!C:D,2,FALSE)</f>
        <v>#N/A</v>
      </c>
      <c r="E97" s="195" t="e">
        <f>VLOOKUP(A:A,'MCN Busan onf rates'!C:F,4,FALSE)</f>
        <v>#N/A</v>
      </c>
      <c r="F97" s="195">
        <f>VLOOKUP(A:A,'MCN Singapore onf rates'!E:H,2,FALSE)</f>
        <v>379</v>
      </c>
      <c r="G97" s="195">
        <f>VLOOKUP(A:A,'MCN Singapore onf rates'!E:H,3,FALSE)</f>
        <v>0</v>
      </c>
      <c r="H97" s="195" t="e">
        <f>VLOOKUP(A:A,'NZ &amp; Pacific Island Rates'!B:G,2,FALSE)</f>
        <v>#N/A</v>
      </c>
      <c r="I97" s="195">
        <v>62.5</v>
      </c>
      <c r="J97" s="195">
        <v>10</v>
      </c>
      <c r="K97" s="494" t="s">
        <v>627</v>
      </c>
      <c r="L97" s="195">
        <f t="shared" si="72"/>
        <v>451.5</v>
      </c>
      <c r="M97" s="42">
        <f t="shared" si="73"/>
        <v>451.5</v>
      </c>
      <c r="N97" s="42">
        <f t="shared" si="74"/>
        <v>451.5</v>
      </c>
      <c r="O97" s="42">
        <f t="shared" si="75"/>
        <v>451.5</v>
      </c>
      <c r="P97" s="42" t="str">
        <f t="shared" si="29"/>
        <v>SIN</v>
      </c>
      <c r="Q97" s="657">
        <f>VLOOKUP(A:A,'MCN Singapore onf rates'!E:K,7,FALSE)</f>
        <v>51</v>
      </c>
      <c r="R97" s="42">
        <f t="shared" si="65"/>
        <v>451.5</v>
      </c>
      <c r="S97" s="42">
        <f t="shared" si="66"/>
        <v>451.5</v>
      </c>
      <c r="T97" s="42">
        <f t="shared" si="67"/>
        <v>451.5</v>
      </c>
      <c r="U97" s="42" t="str">
        <f t="shared" si="71"/>
        <v>SIN</v>
      </c>
      <c r="V97" s="657">
        <f t="shared" si="76"/>
        <v>50</v>
      </c>
      <c r="W97" s="42">
        <f t="shared" si="68"/>
        <v>451.5</v>
      </c>
      <c r="X97" s="42">
        <f t="shared" si="69"/>
        <v>451.5</v>
      </c>
      <c r="Y97" s="42">
        <f t="shared" si="70"/>
        <v>451.5</v>
      </c>
      <c r="Z97" s="54" t="str">
        <f t="shared" si="64"/>
        <v>SIN</v>
      </c>
      <c r="AA97" s="657">
        <f t="shared" si="77"/>
        <v>48</v>
      </c>
      <c r="AB97" s="42">
        <f t="shared" si="78"/>
        <v>461.5</v>
      </c>
      <c r="AC97" s="42">
        <f t="shared" si="79"/>
        <v>461.5</v>
      </c>
      <c r="AD97" s="42">
        <f t="shared" si="80"/>
        <v>461.5</v>
      </c>
      <c r="AE97" s="42" t="s">
        <v>627</v>
      </c>
      <c r="AF97" s="657">
        <f>VLOOKUP(A:A,'MCN Singapore onf rates'!E:K,7,FALSE)-4</f>
        <v>47</v>
      </c>
      <c r="AG97" s="42">
        <f t="shared" si="81"/>
        <v>461.5</v>
      </c>
      <c r="AH97" s="42">
        <f t="shared" si="82"/>
        <v>461.5</v>
      </c>
      <c r="AI97" s="42">
        <f t="shared" si="83"/>
        <v>461.5</v>
      </c>
      <c r="AJ97" s="42" t="s">
        <v>627</v>
      </c>
      <c r="AK97" s="662">
        <f>VLOOKUP(A:A,'MCN Singapore onf rates'!E:K,7,FALSE)-7</f>
        <v>44</v>
      </c>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row>
    <row r="98" spans="1:62" s="656" customFormat="1">
      <c r="A98" s="44" t="s">
        <v>234</v>
      </c>
      <c r="B98" s="45" t="s">
        <v>159</v>
      </c>
      <c r="C98" s="40" t="s">
        <v>713</v>
      </c>
      <c r="D98" s="195" t="e">
        <f>VLOOKUP(A:A,'MCN Busan onf rates'!C:D,2,FALSE)</f>
        <v>#N/A</v>
      </c>
      <c r="E98" s="195" t="e">
        <f>VLOOKUP(A:A,'MCN Busan onf rates'!C:F,4,FALSE)</f>
        <v>#N/A</v>
      </c>
      <c r="F98" s="195">
        <f>VLOOKUP(A:A,'MCN Singapore onf rates'!E:H,2,FALSE)</f>
        <v>364</v>
      </c>
      <c r="G98" s="195">
        <f>VLOOKUP(A:A,'MCN Singapore onf rates'!E:H,3,FALSE)</f>
        <v>0</v>
      </c>
      <c r="H98" s="195" t="e">
        <f>VLOOKUP(A:A,'NZ &amp; Pacific Island Rates'!B:G,2,FALSE)</f>
        <v>#N/A</v>
      </c>
      <c r="I98" s="195">
        <v>62.5</v>
      </c>
      <c r="J98" s="195">
        <v>10</v>
      </c>
      <c r="K98" s="494" t="s">
        <v>627</v>
      </c>
      <c r="L98" s="195">
        <f t="shared" si="72"/>
        <v>436.5</v>
      </c>
      <c r="M98" s="42">
        <f t="shared" si="73"/>
        <v>436.5</v>
      </c>
      <c r="N98" s="42">
        <f t="shared" si="74"/>
        <v>436.5</v>
      </c>
      <c r="O98" s="42">
        <f t="shared" si="75"/>
        <v>436.5</v>
      </c>
      <c r="P98" s="42" t="str">
        <f t="shared" ref="P98:P161" si="84">K98</f>
        <v>SIN</v>
      </c>
      <c r="Q98" s="657">
        <f>VLOOKUP(A:A,'MCN Singapore onf rates'!E:K,7,FALSE)</f>
        <v>51</v>
      </c>
      <c r="R98" s="42">
        <f t="shared" si="65"/>
        <v>436.5</v>
      </c>
      <c r="S98" s="42">
        <f t="shared" si="66"/>
        <v>436.5</v>
      </c>
      <c r="T98" s="42">
        <f t="shared" si="67"/>
        <v>436.5</v>
      </c>
      <c r="U98" s="42" t="str">
        <f t="shared" si="71"/>
        <v>SIN</v>
      </c>
      <c r="V98" s="657">
        <f t="shared" si="76"/>
        <v>50</v>
      </c>
      <c r="W98" s="42">
        <f t="shared" si="68"/>
        <v>436.5</v>
      </c>
      <c r="X98" s="42">
        <f t="shared" si="69"/>
        <v>436.5</v>
      </c>
      <c r="Y98" s="42">
        <f t="shared" si="70"/>
        <v>436.5</v>
      </c>
      <c r="Z98" s="54" t="str">
        <f t="shared" si="64"/>
        <v>SIN</v>
      </c>
      <c r="AA98" s="657">
        <f t="shared" si="77"/>
        <v>48</v>
      </c>
      <c r="AB98" s="42">
        <f t="shared" si="78"/>
        <v>446.5</v>
      </c>
      <c r="AC98" s="42">
        <f t="shared" si="79"/>
        <v>446.5</v>
      </c>
      <c r="AD98" s="42">
        <f t="shared" si="80"/>
        <v>446.5</v>
      </c>
      <c r="AE98" s="42" t="s">
        <v>627</v>
      </c>
      <c r="AF98" s="657">
        <f>VLOOKUP(A:A,'MCN Singapore onf rates'!E:K,7,FALSE)-4</f>
        <v>47</v>
      </c>
      <c r="AG98" s="42">
        <f t="shared" si="81"/>
        <v>446.5</v>
      </c>
      <c r="AH98" s="42">
        <f t="shared" si="82"/>
        <v>446.5</v>
      </c>
      <c r="AI98" s="42">
        <f t="shared" si="83"/>
        <v>446.5</v>
      </c>
      <c r="AJ98" s="42" t="s">
        <v>627</v>
      </c>
      <c r="AK98" s="662">
        <f>VLOOKUP(A:A,'MCN Singapore onf rates'!E:K,7,FALSE)-7</f>
        <v>44</v>
      </c>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row>
    <row r="99" spans="1:62" s="656" customFormat="1" ht="13.2" customHeight="1">
      <c r="A99" s="44" t="s">
        <v>237</v>
      </c>
      <c r="B99" s="45" t="s">
        <v>159</v>
      </c>
      <c r="C99" s="40" t="s">
        <v>713</v>
      </c>
      <c r="D99" s="195" t="e">
        <f>VLOOKUP(A:A,'MCN Busan onf rates'!C:D,2,FALSE)</f>
        <v>#N/A</v>
      </c>
      <c r="E99" s="195" t="e">
        <f>VLOOKUP(A:A,'MCN Busan onf rates'!C:F,4,FALSE)</f>
        <v>#N/A</v>
      </c>
      <c r="F99" s="195">
        <f>VLOOKUP(A:A,'MCN Singapore onf rates'!E:H,2,FALSE)</f>
        <v>377</v>
      </c>
      <c r="G99" s="195">
        <f>VLOOKUP(A:A,'MCN Singapore onf rates'!E:H,3,FALSE)</f>
        <v>0</v>
      </c>
      <c r="H99" s="195" t="e">
        <f>VLOOKUP(A:A,'NZ &amp; Pacific Island Rates'!B:G,2,FALSE)</f>
        <v>#N/A</v>
      </c>
      <c r="I99" s="195">
        <v>62.5</v>
      </c>
      <c r="J99" s="195">
        <v>10</v>
      </c>
      <c r="K99" s="494" t="s">
        <v>627</v>
      </c>
      <c r="L99" s="195">
        <f t="shared" si="72"/>
        <v>449.5</v>
      </c>
      <c r="M99" s="42">
        <f t="shared" si="73"/>
        <v>449.5</v>
      </c>
      <c r="N99" s="42">
        <f t="shared" si="74"/>
        <v>449.5</v>
      </c>
      <c r="O99" s="42">
        <f t="shared" si="75"/>
        <v>449.5</v>
      </c>
      <c r="P99" s="42" t="str">
        <f t="shared" si="84"/>
        <v>SIN</v>
      </c>
      <c r="Q99" s="657">
        <f>VLOOKUP(A:A,'MCN Singapore onf rates'!E:K,7,FALSE)</f>
        <v>51</v>
      </c>
      <c r="R99" s="42">
        <f t="shared" si="65"/>
        <v>449.5</v>
      </c>
      <c r="S99" s="42">
        <f t="shared" si="66"/>
        <v>449.5</v>
      </c>
      <c r="T99" s="42">
        <f t="shared" si="67"/>
        <v>449.5</v>
      </c>
      <c r="U99" s="42" t="str">
        <f t="shared" si="71"/>
        <v>SIN</v>
      </c>
      <c r="V99" s="657">
        <f t="shared" si="76"/>
        <v>50</v>
      </c>
      <c r="W99" s="42">
        <f t="shared" si="68"/>
        <v>449.5</v>
      </c>
      <c r="X99" s="42">
        <f t="shared" si="69"/>
        <v>449.5</v>
      </c>
      <c r="Y99" s="42">
        <f t="shared" si="70"/>
        <v>449.5</v>
      </c>
      <c r="Z99" s="54" t="str">
        <f t="shared" si="64"/>
        <v>SIN</v>
      </c>
      <c r="AA99" s="657">
        <f t="shared" si="77"/>
        <v>48</v>
      </c>
      <c r="AB99" s="42">
        <f t="shared" si="78"/>
        <v>459.5</v>
      </c>
      <c r="AC99" s="42">
        <f t="shared" si="79"/>
        <v>459.5</v>
      </c>
      <c r="AD99" s="42">
        <f t="shared" si="80"/>
        <v>459.5</v>
      </c>
      <c r="AE99" s="42" t="s">
        <v>627</v>
      </c>
      <c r="AF99" s="657">
        <f>VLOOKUP(A:A,'MCN Singapore onf rates'!E:K,7,FALSE)-4</f>
        <v>47</v>
      </c>
      <c r="AG99" s="42">
        <f t="shared" si="81"/>
        <v>459.5</v>
      </c>
      <c r="AH99" s="42">
        <f t="shared" si="82"/>
        <v>459.5</v>
      </c>
      <c r="AI99" s="42">
        <f t="shared" si="83"/>
        <v>459.5</v>
      </c>
      <c r="AJ99" s="42" t="s">
        <v>627</v>
      </c>
      <c r="AK99" s="662">
        <f>VLOOKUP(A:A,'MCN Singapore onf rates'!E:K,7,FALSE)-7</f>
        <v>44</v>
      </c>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row>
    <row r="100" spans="1:62" s="715" customFormat="1">
      <c r="A100" s="659" t="s">
        <v>0</v>
      </c>
      <c r="B100" s="45" t="s">
        <v>159</v>
      </c>
      <c r="C100" s="40" t="s">
        <v>713</v>
      </c>
      <c r="D100" s="195" t="e">
        <f>VLOOKUP(A:A,'MCN Busan onf rates'!C:D,2,FALSE)</f>
        <v>#N/A</v>
      </c>
      <c r="E100" s="195" t="e">
        <f>VLOOKUP(A:A,'MCN Busan onf rates'!C:F,4,FALSE)</f>
        <v>#N/A</v>
      </c>
      <c r="F100" s="195">
        <f>VLOOKUP(A:A,'MCN Singapore onf rates'!E:H,2,FALSE)</f>
        <v>364</v>
      </c>
      <c r="G100" s="195">
        <f>VLOOKUP(A:A,'MCN Singapore onf rates'!E:H,3,FALSE)</f>
        <v>0</v>
      </c>
      <c r="H100" s="195" t="e">
        <f>VLOOKUP(A:A,'NZ &amp; Pacific Island Rates'!B:G,2,FALSE)</f>
        <v>#N/A</v>
      </c>
      <c r="I100" s="195">
        <v>62.5</v>
      </c>
      <c r="J100" s="195">
        <v>10</v>
      </c>
      <c r="K100" s="494" t="s">
        <v>627</v>
      </c>
      <c r="L100" s="195">
        <f t="shared" si="72"/>
        <v>436.5</v>
      </c>
      <c r="M100" s="42">
        <f t="shared" si="73"/>
        <v>436.5</v>
      </c>
      <c r="N100" s="42">
        <f t="shared" si="74"/>
        <v>436.5</v>
      </c>
      <c r="O100" s="42">
        <f t="shared" si="75"/>
        <v>436.5</v>
      </c>
      <c r="P100" s="42" t="str">
        <f t="shared" si="84"/>
        <v>SIN</v>
      </c>
      <c r="Q100" s="657">
        <f>VLOOKUP(A:A,'MCN Singapore onf rates'!E:K,7,FALSE)</f>
        <v>51</v>
      </c>
      <c r="R100" s="42">
        <f t="shared" si="65"/>
        <v>436.5</v>
      </c>
      <c r="S100" s="42">
        <f t="shared" si="66"/>
        <v>436.5</v>
      </c>
      <c r="T100" s="42">
        <f t="shared" si="67"/>
        <v>436.5</v>
      </c>
      <c r="U100" s="42" t="str">
        <f t="shared" si="71"/>
        <v>SIN</v>
      </c>
      <c r="V100" s="657">
        <f t="shared" si="76"/>
        <v>50</v>
      </c>
      <c r="W100" s="42">
        <f t="shared" si="68"/>
        <v>436.5</v>
      </c>
      <c r="X100" s="42">
        <f t="shared" si="69"/>
        <v>436.5</v>
      </c>
      <c r="Y100" s="42">
        <f t="shared" si="70"/>
        <v>436.5</v>
      </c>
      <c r="Z100" s="54" t="str">
        <f t="shared" si="64"/>
        <v>SIN</v>
      </c>
      <c r="AA100" s="657">
        <f t="shared" si="77"/>
        <v>48</v>
      </c>
      <c r="AB100" s="42">
        <f t="shared" si="78"/>
        <v>446.5</v>
      </c>
      <c r="AC100" s="42">
        <f t="shared" si="79"/>
        <v>446.5</v>
      </c>
      <c r="AD100" s="42">
        <f t="shared" si="80"/>
        <v>446.5</v>
      </c>
      <c r="AE100" s="42" t="s">
        <v>627</v>
      </c>
      <c r="AF100" s="657">
        <f>VLOOKUP(A:A,'MCN Singapore onf rates'!E:K,7,FALSE)-4</f>
        <v>47</v>
      </c>
      <c r="AG100" s="42">
        <f t="shared" si="81"/>
        <v>446.5</v>
      </c>
      <c r="AH100" s="42">
        <f t="shared" si="82"/>
        <v>446.5</v>
      </c>
      <c r="AI100" s="42">
        <f t="shared" si="83"/>
        <v>446.5</v>
      </c>
      <c r="AJ100" s="42" t="s">
        <v>627</v>
      </c>
      <c r="AK100" s="662">
        <f>VLOOKUP(A:A,'MCN Singapore onf rates'!E:K,7,FALSE)-7</f>
        <v>44</v>
      </c>
      <c r="AL100" s="29"/>
      <c r="AM100" s="29"/>
      <c r="AN100" s="29"/>
      <c r="AO100" s="29"/>
      <c r="AP100" s="29"/>
    </row>
    <row r="101" spans="1:62" s="715" customFormat="1">
      <c r="A101" s="44" t="s">
        <v>251</v>
      </c>
      <c r="B101" s="45" t="s">
        <v>159</v>
      </c>
      <c r="C101" s="40" t="s">
        <v>713</v>
      </c>
      <c r="D101" s="195" t="e">
        <f>VLOOKUP(A:A,'MCN Busan onf rates'!C:D,2,FALSE)</f>
        <v>#N/A</v>
      </c>
      <c r="E101" s="195" t="e">
        <f>VLOOKUP(A:A,'MCN Busan onf rates'!C:F,4,FALSE)</f>
        <v>#N/A</v>
      </c>
      <c r="F101" s="195">
        <f>VLOOKUP(A:A,'MCN Singapore onf rates'!E:H,2,FALSE)</f>
        <v>369</v>
      </c>
      <c r="G101" s="195">
        <f>VLOOKUP(A:A,'MCN Singapore onf rates'!E:H,3,FALSE)</f>
        <v>0</v>
      </c>
      <c r="H101" s="195" t="e">
        <f>VLOOKUP(A:A,'NZ &amp; Pacific Island Rates'!B:G,2,FALSE)</f>
        <v>#N/A</v>
      </c>
      <c r="I101" s="195">
        <v>62.5</v>
      </c>
      <c r="J101" s="195">
        <v>10</v>
      </c>
      <c r="K101" s="494" t="s">
        <v>627</v>
      </c>
      <c r="L101" s="195">
        <f t="shared" si="72"/>
        <v>441.5</v>
      </c>
      <c r="M101" s="42">
        <f t="shared" si="73"/>
        <v>441.5</v>
      </c>
      <c r="N101" s="42">
        <f t="shared" si="74"/>
        <v>441.5</v>
      </c>
      <c r="O101" s="42">
        <f t="shared" si="75"/>
        <v>441.5</v>
      </c>
      <c r="P101" s="42" t="str">
        <f t="shared" si="84"/>
        <v>SIN</v>
      </c>
      <c r="Q101" s="657">
        <f>VLOOKUP(A:A,'MCN Singapore onf rates'!E:K,7,FALSE)</f>
        <v>51</v>
      </c>
      <c r="R101" s="42">
        <f t="shared" si="65"/>
        <v>441.5</v>
      </c>
      <c r="S101" s="42">
        <f t="shared" si="66"/>
        <v>441.5</v>
      </c>
      <c r="T101" s="42">
        <f t="shared" si="67"/>
        <v>441.5</v>
      </c>
      <c r="U101" s="42" t="str">
        <f t="shared" si="71"/>
        <v>SIN</v>
      </c>
      <c r="V101" s="657">
        <f t="shared" si="76"/>
        <v>50</v>
      </c>
      <c r="W101" s="42">
        <f t="shared" si="68"/>
        <v>441.5</v>
      </c>
      <c r="X101" s="42">
        <f t="shared" si="69"/>
        <v>441.5</v>
      </c>
      <c r="Y101" s="42">
        <f t="shared" si="70"/>
        <v>441.5</v>
      </c>
      <c r="Z101" s="54" t="str">
        <f t="shared" si="64"/>
        <v>SIN</v>
      </c>
      <c r="AA101" s="657">
        <f t="shared" si="77"/>
        <v>48</v>
      </c>
      <c r="AB101" s="42">
        <f t="shared" si="78"/>
        <v>451.5</v>
      </c>
      <c r="AC101" s="42">
        <f t="shared" si="79"/>
        <v>451.5</v>
      </c>
      <c r="AD101" s="42">
        <f t="shared" si="80"/>
        <v>451.5</v>
      </c>
      <c r="AE101" s="42" t="s">
        <v>627</v>
      </c>
      <c r="AF101" s="657">
        <f>VLOOKUP(A:A,'MCN Singapore onf rates'!E:K,7,FALSE)-4</f>
        <v>47</v>
      </c>
      <c r="AG101" s="42">
        <f t="shared" si="81"/>
        <v>451.5</v>
      </c>
      <c r="AH101" s="42">
        <f t="shared" si="82"/>
        <v>451.5</v>
      </c>
      <c r="AI101" s="42">
        <f t="shared" si="83"/>
        <v>451.5</v>
      </c>
      <c r="AJ101" s="42" t="s">
        <v>627</v>
      </c>
      <c r="AK101" s="662">
        <f>VLOOKUP(A:A,'MCN Singapore onf rates'!E:K,7,FALSE)-7</f>
        <v>44</v>
      </c>
      <c r="AL101" s="29"/>
      <c r="AM101" s="29"/>
      <c r="AN101" s="29"/>
      <c r="AO101" s="29"/>
      <c r="AP101" s="29"/>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row>
    <row r="102" spans="1:62" s="656" customFormat="1">
      <c r="A102" s="44" t="s">
        <v>80</v>
      </c>
      <c r="B102" s="45" t="s">
        <v>159</v>
      </c>
      <c r="C102" s="40" t="s">
        <v>713</v>
      </c>
      <c r="D102" s="195" t="e">
        <f>VLOOKUP(A:A,'MCN Busan onf rates'!C:D,2,FALSE)</f>
        <v>#N/A</v>
      </c>
      <c r="E102" s="195" t="e">
        <f>VLOOKUP(A:A,'MCN Busan onf rates'!C:F,4,FALSE)</f>
        <v>#N/A</v>
      </c>
      <c r="F102" s="195">
        <f>VLOOKUP(A:A,'MCN Singapore onf rates'!E:H,2,FALSE)</f>
        <v>250</v>
      </c>
      <c r="G102" s="195">
        <f>VLOOKUP(A:A,'MCN Singapore onf rates'!E:H,3,FALSE)</f>
        <v>0</v>
      </c>
      <c r="H102" s="195" t="e">
        <f>VLOOKUP(A:A,'NZ &amp; Pacific Island Rates'!B:G,2,FALSE)</f>
        <v>#N/A</v>
      </c>
      <c r="I102" s="195">
        <v>62.5</v>
      </c>
      <c r="J102" s="195">
        <v>10</v>
      </c>
      <c r="K102" s="494" t="s">
        <v>627</v>
      </c>
      <c r="L102" s="195">
        <f t="shared" si="72"/>
        <v>322.5</v>
      </c>
      <c r="M102" s="42">
        <f t="shared" si="73"/>
        <v>322.5</v>
      </c>
      <c r="N102" s="42">
        <f t="shared" si="74"/>
        <v>322.5</v>
      </c>
      <c r="O102" s="42">
        <f t="shared" si="75"/>
        <v>322.5</v>
      </c>
      <c r="P102" s="42" t="str">
        <f t="shared" si="84"/>
        <v>SIN</v>
      </c>
      <c r="Q102" s="657">
        <f>VLOOKUP(A:A,'MCN Singapore onf rates'!E:K,7,FALSE)</f>
        <v>46</v>
      </c>
      <c r="R102" s="42">
        <f t="shared" si="65"/>
        <v>322.5</v>
      </c>
      <c r="S102" s="42">
        <f t="shared" si="66"/>
        <v>322.5</v>
      </c>
      <c r="T102" s="42">
        <f t="shared" si="67"/>
        <v>322.5</v>
      </c>
      <c r="U102" s="42" t="str">
        <f t="shared" si="71"/>
        <v>SIN</v>
      </c>
      <c r="V102" s="657">
        <f t="shared" si="76"/>
        <v>45</v>
      </c>
      <c r="W102" s="42">
        <f t="shared" si="68"/>
        <v>322.5</v>
      </c>
      <c r="X102" s="42">
        <f t="shared" si="69"/>
        <v>322.5</v>
      </c>
      <c r="Y102" s="42">
        <f t="shared" si="70"/>
        <v>322.5</v>
      </c>
      <c r="Z102" s="54" t="str">
        <f t="shared" si="64"/>
        <v>SIN</v>
      </c>
      <c r="AA102" s="657">
        <f t="shared" si="77"/>
        <v>43</v>
      </c>
      <c r="AB102" s="42">
        <f t="shared" si="78"/>
        <v>332.5</v>
      </c>
      <c r="AC102" s="42">
        <f t="shared" si="79"/>
        <v>332.5</v>
      </c>
      <c r="AD102" s="42">
        <f t="shared" si="80"/>
        <v>332.5</v>
      </c>
      <c r="AE102" s="42" t="s">
        <v>627</v>
      </c>
      <c r="AF102" s="657">
        <f>VLOOKUP(A:A,'MCN Singapore onf rates'!E:K,7,FALSE)-4</f>
        <v>42</v>
      </c>
      <c r="AG102" s="42">
        <f t="shared" si="81"/>
        <v>332.5</v>
      </c>
      <c r="AH102" s="42">
        <f t="shared" si="82"/>
        <v>332.5</v>
      </c>
      <c r="AI102" s="42">
        <f t="shared" si="83"/>
        <v>332.5</v>
      </c>
      <c r="AJ102" s="42" t="s">
        <v>627</v>
      </c>
      <c r="AK102" s="662">
        <f>VLOOKUP(A:A,'MCN Singapore onf rates'!E:K,7,FALSE)-7</f>
        <v>39</v>
      </c>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row>
    <row r="103" spans="1:62" s="656" customFormat="1">
      <c r="A103" s="44" t="s">
        <v>281</v>
      </c>
      <c r="B103" s="45" t="s">
        <v>159</v>
      </c>
      <c r="C103" s="40" t="s">
        <v>713</v>
      </c>
      <c r="D103" s="195" t="e">
        <f>VLOOKUP(A:A,'MCN Busan onf rates'!C:D,2,FALSE)</f>
        <v>#N/A</v>
      </c>
      <c r="E103" s="195" t="e">
        <f>VLOOKUP(A:A,'MCN Busan onf rates'!C:F,4,FALSE)</f>
        <v>#N/A</v>
      </c>
      <c r="F103" s="195">
        <f>VLOOKUP(A:A,'MCN Singapore onf rates'!E:H,2,FALSE)</f>
        <v>364</v>
      </c>
      <c r="G103" s="195">
        <f>VLOOKUP(A:A,'MCN Singapore onf rates'!E:H,3,FALSE)</f>
        <v>0</v>
      </c>
      <c r="H103" s="195" t="e">
        <f>VLOOKUP(A:A,'NZ &amp; Pacific Island Rates'!B:G,2,FALSE)</f>
        <v>#N/A</v>
      </c>
      <c r="I103" s="195">
        <v>62.5</v>
      </c>
      <c r="J103" s="195">
        <v>10</v>
      </c>
      <c r="K103" s="494" t="s">
        <v>627</v>
      </c>
      <c r="L103" s="195">
        <f t="shared" si="72"/>
        <v>436.5</v>
      </c>
      <c r="M103" s="42">
        <f t="shared" si="73"/>
        <v>436.5</v>
      </c>
      <c r="N103" s="42">
        <f t="shared" si="74"/>
        <v>436.5</v>
      </c>
      <c r="O103" s="42">
        <f t="shared" si="75"/>
        <v>436.5</v>
      </c>
      <c r="P103" s="42" t="str">
        <f t="shared" si="84"/>
        <v>SIN</v>
      </c>
      <c r="Q103" s="657">
        <f>VLOOKUP(A:A,'MCN Singapore onf rates'!E:K,7,FALSE)</f>
        <v>51</v>
      </c>
      <c r="R103" s="42">
        <f t="shared" si="65"/>
        <v>436.5</v>
      </c>
      <c r="S103" s="42">
        <f t="shared" si="66"/>
        <v>436.5</v>
      </c>
      <c r="T103" s="42">
        <f t="shared" si="67"/>
        <v>436.5</v>
      </c>
      <c r="U103" s="42" t="str">
        <f t="shared" si="71"/>
        <v>SIN</v>
      </c>
      <c r="V103" s="657">
        <f t="shared" si="76"/>
        <v>50</v>
      </c>
      <c r="W103" s="42">
        <f t="shared" si="68"/>
        <v>436.5</v>
      </c>
      <c r="X103" s="42">
        <f t="shared" si="69"/>
        <v>436.5</v>
      </c>
      <c r="Y103" s="42">
        <f t="shared" si="70"/>
        <v>436.5</v>
      </c>
      <c r="Z103" s="54" t="str">
        <f t="shared" si="64"/>
        <v>SIN</v>
      </c>
      <c r="AA103" s="657">
        <f t="shared" si="77"/>
        <v>48</v>
      </c>
      <c r="AB103" s="42">
        <f t="shared" si="78"/>
        <v>446.5</v>
      </c>
      <c r="AC103" s="42">
        <f t="shared" si="79"/>
        <v>446.5</v>
      </c>
      <c r="AD103" s="42">
        <f t="shared" si="80"/>
        <v>446.5</v>
      </c>
      <c r="AE103" s="42" t="s">
        <v>627</v>
      </c>
      <c r="AF103" s="657">
        <f>VLOOKUP(A:A,'MCN Singapore onf rates'!E:K,7,FALSE)-4</f>
        <v>47</v>
      </c>
      <c r="AG103" s="42">
        <f t="shared" si="81"/>
        <v>446.5</v>
      </c>
      <c r="AH103" s="42">
        <f t="shared" si="82"/>
        <v>446.5</v>
      </c>
      <c r="AI103" s="42">
        <f t="shared" si="83"/>
        <v>446.5</v>
      </c>
      <c r="AJ103" s="42" t="s">
        <v>627</v>
      </c>
      <c r="AK103" s="662">
        <f>VLOOKUP(A:A,'MCN Singapore onf rates'!E:K,7,FALSE)-7</f>
        <v>44</v>
      </c>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row>
    <row r="104" spans="1:62" s="656" customFormat="1">
      <c r="A104" s="44" t="s">
        <v>379</v>
      </c>
      <c r="B104" s="45" t="s">
        <v>159</v>
      </c>
      <c r="C104" s="40" t="s">
        <v>713</v>
      </c>
      <c r="D104" s="195" t="e">
        <f>VLOOKUP(A:A,'MCN Busan onf rates'!C:D,2,FALSE)</f>
        <v>#N/A</v>
      </c>
      <c r="E104" s="195" t="e">
        <f>VLOOKUP(A:A,'MCN Busan onf rates'!C:F,4,FALSE)</f>
        <v>#N/A</v>
      </c>
      <c r="F104" s="195">
        <f>VLOOKUP(A:A,'MCN Singapore onf rates'!E:H,2,FALSE)</f>
        <v>377</v>
      </c>
      <c r="G104" s="195">
        <f>VLOOKUP(A:A,'MCN Singapore onf rates'!E:H,3,FALSE)</f>
        <v>0</v>
      </c>
      <c r="H104" s="195" t="e">
        <f>VLOOKUP(A:A,'NZ &amp; Pacific Island Rates'!B:G,2,FALSE)</f>
        <v>#N/A</v>
      </c>
      <c r="I104" s="195">
        <v>62.5</v>
      </c>
      <c r="J104" s="195">
        <v>10</v>
      </c>
      <c r="K104" s="494" t="s">
        <v>627</v>
      </c>
      <c r="L104" s="195">
        <f t="shared" si="72"/>
        <v>449.5</v>
      </c>
      <c r="M104" s="42">
        <f t="shared" si="73"/>
        <v>449.5</v>
      </c>
      <c r="N104" s="42">
        <f t="shared" si="74"/>
        <v>449.5</v>
      </c>
      <c r="O104" s="42">
        <f t="shared" si="75"/>
        <v>449.5</v>
      </c>
      <c r="P104" s="42" t="str">
        <f t="shared" si="84"/>
        <v>SIN</v>
      </c>
      <c r="Q104" s="657">
        <f>VLOOKUP(A:A,'MCN Singapore onf rates'!E:K,7,FALSE)</f>
        <v>51</v>
      </c>
      <c r="R104" s="42">
        <f t="shared" si="65"/>
        <v>449.5</v>
      </c>
      <c r="S104" s="42">
        <f t="shared" si="66"/>
        <v>449.5</v>
      </c>
      <c r="T104" s="42">
        <f t="shared" si="67"/>
        <v>449.5</v>
      </c>
      <c r="U104" s="42" t="str">
        <f t="shared" si="71"/>
        <v>SIN</v>
      </c>
      <c r="V104" s="657">
        <f t="shared" si="76"/>
        <v>50</v>
      </c>
      <c r="W104" s="42">
        <f t="shared" si="68"/>
        <v>449.5</v>
      </c>
      <c r="X104" s="42">
        <f t="shared" si="69"/>
        <v>449.5</v>
      </c>
      <c r="Y104" s="42">
        <f t="shared" si="70"/>
        <v>449.5</v>
      </c>
      <c r="Z104" s="54" t="str">
        <f t="shared" si="64"/>
        <v>SIN</v>
      </c>
      <c r="AA104" s="657">
        <f t="shared" si="77"/>
        <v>48</v>
      </c>
      <c r="AB104" s="42">
        <f t="shared" si="78"/>
        <v>459.5</v>
      </c>
      <c r="AC104" s="42">
        <f t="shared" si="79"/>
        <v>459.5</v>
      </c>
      <c r="AD104" s="42">
        <f t="shared" si="80"/>
        <v>459.5</v>
      </c>
      <c r="AE104" s="42" t="s">
        <v>627</v>
      </c>
      <c r="AF104" s="657">
        <f>VLOOKUP(A:A,'MCN Singapore onf rates'!E:K,7,FALSE)-4</f>
        <v>47</v>
      </c>
      <c r="AG104" s="42">
        <f t="shared" si="81"/>
        <v>459.5</v>
      </c>
      <c r="AH104" s="42">
        <f t="shared" si="82"/>
        <v>459.5</v>
      </c>
      <c r="AI104" s="42">
        <f t="shared" si="83"/>
        <v>459.5</v>
      </c>
      <c r="AJ104" s="42" t="s">
        <v>627</v>
      </c>
      <c r="AK104" s="662">
        <f>VLOOKUP(A:A,'MCN Singapore onf rates'!E:K,7,FALSE)-7</f>
        <v>44</v>
      </c>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row>
    <row r="105" spans="1:62" s="656" customFormat="1">
      <c r="A105" s="44" t="s">
        <v>393</v>
      </c>
      <c r="B105" s="45" t="s">
        <v>159</v>
      </c>
      <c r="C105" s="40" t="s">
        <v>713</v>
      </c>
      <c r="D105" s="195" t="e">
        <f>VLOOKUP(A:A,'MCN Busan onf rates'!C:D,2,FALSE)</f>
        <v>#N/A</v>
      </c>
      <c r="E105" s="195" t="e">
        <f>VLOOKUP(A:A,'MCN Busan onf rates'!C:F,4,FALSE)</f>
        <v>#N/A</v>
      </c>
      <c r="F105" s="195">
        <f>VLOOKUP(A:A,'MCN Singapore onf rates'!E:H,2,FALSE)</f>
        <v>377</v>
      </c>
      <c r="G105" s="195">
        <f>VLOOKUP(A:A,'MCN Singapore onf rates'!E:H,3,FALSE)</f>
        <v>0</v>
      </c>
      <c r="H105" s="195" t="e">
        <f>VLOOKUP(A:A,'NZ &amp; Pacific Island Rates'!B:G,2,FALSE)</f>
        <v>#N/A</v>
      </c>
      <c r="I105" s="195">
        <v>62.5</v>
      </c>
      <c r="J105" s="195">
        <v>10</v>
      </c>
      <c r="K105" s="494" t="s">
        <v>627</v>
      </c>
      <c r="L105" s="195">
        <f t="shared" si="72"/>
        <v>449.5</v>
      </c>
      <c r="M105" s="42">
        <f t="shared" si="73"/>
        <v>449.5</v>
      </c>
      <c r="N105" s="42">
        <f t="shared" si="74"/>
        <v>449.5</v>
      </c>
      <c r="O105" s="42">
        <f t="shared" si="75"/>
        <v>449.5</v>
      </c>
      <c r="P105" s="42" t="str">
        <f t="shared" si="84"/>
        <v>SIN</v>
      </c>
      <c r="Q105" s="657">
        <f>VLOOKUP(A:A,'MCN Singapore onf rates'!E:K,7,FALSE)</f>
        <v>51</v>
      </c>
      <c r="R105" s="42">
        <f t="shared" si="65"/>
        <v>449.5</v>
      </c>
      <c r="S105" s="42">
        <f t="shared" si="66"/>
        <v>449.5</v>
      </c>
      <c r="T105" s="42">
        <f t="shared" si="67"/>
        <v>449.5</v>
      </c>
      <c r="U105" s="42" t="str">
        <f t="shared" si="71"/>
        <v>SIN</v>
      </c>
      <c r="V105" s="657">
        <f t="shared" si="76"/>
        <v>50</v>
      </c>
      <c r="W105" s="42">
        <f t="shared" si="68"/>
        <v>449.5</v>
      </c>
      <c r="X105" s="42">
        <f t="shared" si="69"/>
        <v>449.5</v>
      </c>
      <c r="Y105" s="42">
        <f t="shared" si="70"/>
        <v>449.5</v>
      </c>
      <c r="Z105" s="54" t="str">
        <f t="shared" si="64"/>
        <v>SIN</v>
      </c>
      <c r="AA105" s="657">
        <f t="shared" si="77"/>
        <v>48</v>
      </c>
      <c r="AB105" s="42">
        <f t="shared" si="78"/>
        <v>459.5</v>
      </c>
      <c r="AC105" s="42">
        <f t="shared" si="79"/>
        <v>459.5</v>
      </c>
      <c r="AD105" s="42">
        <f t="shared" si="80"/>
        <v>459.5</v>
      </c>
      <c r="AE105" s="42" t="s">
        <v>627</v>
      </c>
      <c r="AF105" s="657">
        <f>VLOOKUP(A:A,'MCN Singapore onf rates'!E:K,7,FALSE)-4</f>
        <v>47</v>
      </c>
      <c r="AG105" s="42">
        <f t="shared" si="81"/>
        <v>459.5</v>
      </c>
      <c r="AH105" s="42">
        <f t="shared" si="82"/>
        <v>459.5</v>
      </c>
      <c r="AI105" s="42">
        <f t="shared" si="83"/>
        <v>459.5</v>
      </c>
      <c r="AJ105" s="42" t="s">
        <v>627</v>
      </c>
      <c r="AK105" s="662">
        <f>VLOOKUP(A:A,'MCN Singapore onf rates'!E:K,7,FALSE)-7</f>
        <v>44</v>
      </c>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row>
    <row r="106" spans="1:62" s="656" customFormat="1">
      <c r="A106" s="44" t="s">
        <v>634</v>
      </c>
      <c r="B106" s="45" t="s">
        <v>159</v>
      </c>
      <c r="C106" s="40" t="s">
        <v>713</v>
      </c>
      <c r="D106" s="195" t="e">
        <f>VLOOKUP(A:A,'MCN Busan onf rates'!C:D,2,FALSE)</f>
        <v>#N/A</v>
      </c>
      <c r="E106" s="195" t="e">
        <f>VLOOKUP(A:A,'MCN Busan onf rates'!C:F,4,FALSE)</f>
        <v>#N/A</v>
      </c>
      <c r="F106" s="195">
        <f>VLOOKUP(A:A,'MCN Singapore onf rates'!E:H,2,FALSE)</f>
        <v>377</v>
      </c>
      <c r="G106" s="195">
        <f>VLOOKUP(A:A,'MCN Singapore onf rates'!E:H,3,FALSE)</f>
        <v>0</v>
      </c>
      <c r="H106" s="195" t="e">
        <f>VLOOKUP(A:A,'NZ &amp; Pacific Island Rates'!B:G,2,FALSE)</f>
        <v>#N/A</v>
      </c>
      <c r="I106" s="195">
        <v>62.5</v>
      </c>
      <c r="J106" s="195">
        <v>10</v>
      </c>
      <c r="K106" s="494" t="s">
        <v>627</v>
      </c>
      <c r="L106" s="195">
        <f t="shared" si="72"/>
        <v>449.5</v>
      </c>
      <c r="M106" s="42">
        <f t="shared" si="73"/>
        <v>449.5</v>
      </c>
      <c r="N106" s="42">
        <f t="shared" si="74"/>
        <v>449.5</v>
      </c>
      <c r="O106" s="42">
        <f t="shared" si="75"/>
        <v>449.5</v>
      </c>
      <c r="P106" s="42" t="str">
        <f t="shared" si="84"/>
        <v>SIN</v>
      </c>
      <c r="Q106" s="657">
        <f>VLOOKUP(A:A,'MCN Singapore onf rates'!E:K,7,FALSE)</f>
        <v>51</v>
      </c>
      <c r="R106" s="42">
        <f t="shared" si="65"/>
        <v>449.5</v>
      </c>
      <c r="S106" s="42">
        <f t="shared" si="66"/>
        <v>449.5</v>
      </c>
      <c r="T106" s="42">
        <f t="shared" si="67"/>
        <v>449.5</v>
      </c>
      <c r="U106" s="42" t="str">
        <f t="shared" si="71"/>
        <v>SIN</v>
      </c>
      <c r="V106" s="657">
        <f t="shared" si="76"/>
        <v>50</v>
      </c>
      <c r="W106" s="42">
        <f t="shared" si="68"/>
        <v>449.5</v>
      </c>
      <c r="X106" s="42">
        <f t="shared" si="69"/>
        <v>449.5</v>
      </c>
      <c r="Y106" s="42">
        <f t="shared" si="70"/>
        <v>449.5</v>
      </c>
      <c r="Z106" s="54" t="str">
        <f t="shared" si="64"/>
        <v>SIN</v>
      </c>
      <c r="AA106" s="657">
        <f t="shared" si="77"/>
        <v>48</v>
      </c>
      <c r="AB106" s="42">
        <f t="shared" si="78"/>
        <v>459.5</v>
      </c>
      <c r="AC106" s="42">
        <f t="shared" si="79"/>
        <v>459.5</v>
      </c>
      <c r="AD106" s="42">
        <f t="shared" si="80"/>
        <v>459.5</v>
      </c>
      <c r="AE106" s="42" t="s">
        <v>627</v>
      </c>
      <c r="AF106" s="657">
        <f>VLOOKUP(A:A,'MCN Singapore onf rates'!E:K,7,FALSE)-4</f>
        <v>47</v>
      </c>
      <c r="AG106" s="42">
        <f t="shared" si="81"/>
        <v>459.5</v>
      </c>
      <c r="AH106" s="42">
        <f t="shared" si="82"/>
        <v>459.5</v>
      </c>
      <c r="AI106" s="42">
        <f t="shared" si="83"/>
        <v>459.5</v>
      </c>
      <c r="AJ106" s="42" t="s">
        <v>627</v>
      </c>
      <c r="AK106" s="662">
        <f>VLOOKUP(A:A,'MCN Singapore onf rates'!E:K,7,FALSE)-7</f>
        <v>44</v>
      </c>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row>
    <row r="107" spans="1:62" s="656" customFormat="1">
      <c r="A107" s="44" t="s">
        <v>10</v>
      </c>
      <c r="B107" s="45" t="s">
        <v>159</v>
      </c>
      <c r="C107" s="40" t="s">
        <v>713</v>
      </c>
      <c r="D107" s="195" t="e">
        <f>VLOOKUP(A:A,'MCN Busan onf rates'!C:D,2,FALSE)</f>
        <v>#N/A</v>
      </c>
      <c r="E107" s="195" t="e">
        <f>VLOOKUP(A:A,'MCN Busan onf rates'!C:F,4,FALSE)</f>
        <v>#N/A</v>
      </c>
      <c r="F107" s="195">
        <f>VLOOKUP(A:A,'MCN Singapore onf rates'!E:H,2,FALSE)</f>
        <v>377</v>
      </c>
      <c r="G107" s="195">
        <f>VLOOKUP(A:A,'MCN Singapore onf rates'!E:H,3,FALSE)</f>
        <v>0</v>
      </c>
      <c r="H107" s="195" t="e">
        <f>VLOOKUP(A:A,'NZ &amp; Pacific Island Rates'!B:G,2,FALSE)</f>
        <v>#N/A</v>
      </c>
      <c r="I107" s="195">
        <v>62.5</v>
      </c>
      <c r="J107" s="195">
        <v>10</v>
      </c>
      <c r="K107" s="494" t="s">
        <v>627</v>
      </c>
      <c r="L107" s="195">
        <f t="shared" si="72"/>
        <v>449.5</v>
      </c>
      <c r="M107" s="42">
        <f t="shared" si="73"/>
        <v>449.5</v>
      </c>
      <c r="N107" s="42">
        <f t="shared" si="74"/>
        <v>449.5</v>
      </c>
      <c r="O107" s="42">
        <f t="shared" si="75"/>
        <v>449.5</v>
      </c>
      <c r="P107" s="42" t="str">
        <f t="shared" si="84"/>
        <v>SIN</v>
      </c>
      <c r="Q107" s="657">
        <f>VLOOKUP(A:A,'MCN Singapore onf rates'!E:K,7,FALSE)</f>
        <v>51</v>
      </c>
      <c r="R107" s="42">
        <f t="shared" si="65"/>
        <v>449.5</v>
      </c>
      <c r="S107" s="42">
        <f t="shared" si="66"/>
        <v>449.5</v>
      </c>
      <c r="T107" s="42">
        <f t="shared" si="67"/>
        <v>449.5</v>
      </c>
      <c r="U107" s="42" t="str">
        <f t="shared" si="71"/>
        <v>SIN</v>
      </c>
      <c r="V107" s="657">
        <f t="shared" si="76"/>
        <v>50</v>
      </c>
      <c r="W107" s="42">
        <f t="shared" si="68"/>
        <v>449.5</v>
      </c>
      <c r="X107" s="42">
        <f t="shared" si="69"/>
        <v>449.5</v>
      </c>
      <c r="Y107" s="42">
        <f t="shared" si="70"/>
        <v>449.5</v>
      </c>
      <c r="Z107" s="54" t="str">
        <f t="shared" si="64"/>
        <v>SIN</v>
      </c>
      <c r="AA107" s="657">
        <f t="shared" si="77"/>
        <v>48</v>
      </c>
      <c r="AB107" s="42">
        <f t="shared" si="78"/>
        <v>459.5</v>
      </c>
      <c r="AC107" s="42">
        <f t="shared" si="79"/>
        <v>459.5</v>
      </c>
      <c r="AD107" s="42">
        <f t="shared" si="80"/>
        <v>459.5</v>
      </c>
      <c r="AE107" s="42" t="s">
        <v>627</v>
      </c>
      <c r="AF107" s="657">
        <f>VLOOKUP(A:A,'MCN Singapore onf rates'!E:K,7,FALSE)-4</f>
        <v>47</v>
      </c>
      <c r="AG107" s="42">
        <f t="shared" si="81"/>
        <v>459.5</v>
      </c>
      <c r="AH107" s="42">
        <f t="shared" si="82"/>
        <v>459.5</v>
      </c>
      <c r="AI107" s="42">
        <f t="shared" si="83"/>
        <v>459.5</v>
      </c>
      <c r="AJ107" s="42" t="s">
        <v>627</v>
      </c>
      <c r="AK107" s="662">
        <f>VLOOKUP(A:A,'MCN Singapore onf rates'!E:K,7,FALSE)-7</f>
        <v>44</v>
      </c>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row>
    <row r="108" spans="1:62" s="715" customFormat="1">
      <c r="A108" s="39" t="s">
        <v>121</v>
      </c>
      <c r="B108" s="40" t="s">
        <v>122</v>
      </c>
      <c r="C108" s="40" t="s">
        <v>713</v>
      </c>
      <c r="D108" s="195" t="e">
        <f>VLOOKUP(A:A,'MCN Busan onf rates'!C:D,2,FALSE)</f>
        <v>#N/A</v>
      </c>
      <c r="E108" s="195" t="e">
        <f>VLOOKUP(A:A,'MCN Busan onf rates'!C:F,4,FALSE)</f>
        <v>#N/A</v>
      </c>
      <c r="F108" s="195">
        <f>VLOOKUP(A:A,'MCN Singapore onf rates'!E:H,2,FALSE)</f>
        <v>371</v>
      </c>
      <c r="G108" s="195">
        <f>VLOOKUP(A:A,'MCN Singapore onf rates'!E:H,3,FALSE)</f>
        <v>0</v>
      </c>
      <c r="H108" s="195" t="e">
        <f>VLOOKUP(A:A,'NZ &amp; Pacific Island Rates'!B:G,2,FALSE)</f>
        <v>#N/A</v>
      </c>
      <c r="I108" s="195">
        <v>62.5</v>
      </c>
      <c r="J108" s="195">
        <v>10</v>
      </c>
      <c r="K108" s="494" t="s">
        <v>627</v>
      </c>
      <c r="L108" s="195">
        <f t="shared" si="72"/>
        <v>443.5</v>
      </c>
      <c r="M108" s="42">
        <f t="shared" si="73"/>
        <v>443.5</v>
      </c>
      <c r="N108" s="42">
        <f t="shared" si="74"/>
        <v>443.5</v>
      </c>
      <c r="O108" s="42">
        <f t="shared" si="75"/>
        <v>443.5</v>
      </c>
      <c r="P108" s="42" t="str">
        <f t="shared" si="84"/>
        <v>SIN</v>
      </c>
      <c r="Q108" s="657">
        <f>VLOOKUP(A:A,'MCN Singapore onf rates'!E:K,7,FALSE)</f>
        <v>41</v>
      </c>
      <c r="R108" s="42">
        <f t="shared" si="65"/>
        <v>443.5</v>
      </c>
      <c r="S108" s="42">
        <f t="shared" si="66"/>
        <v>443.5</v>
      </c>
      <c r="T108" s="42">
        <f t="shared" si="67"/>
        <v>443.5</v>
      </c>
      <c r="U108" s="42" t="str">
        <f t="shared" si="71"/>
        <v>SIN</v>
      </c>
      <c r="V108" s="657">
        <f t="shared" si="76"/>
        <v>40</v>
      </c>
      <c r="W108" s="42">
        <f t="shared" si="68"/>
        <v>443.5</v>
      </c>
      <c r="X108" s="42">
        <f t="shared" si="69"/>
        <v>443.5</v>
      </c>
      <c r="Y108" s="42">
        <f t="shared" si="70"/>
        <v>443.5</v>
      </c>
      <c r="Z108" s="54" t="str">
        <f t="shared" si="64"/>
        <v>SIN</v>
      </c>
      <c r="AA108" s="657">
        <f t="shared" si="77"/>
        <v>38</v>
      </c>
      <c r="AB108" s="42">
        <f t="shared" si="78"/>
        <v>453.5</v>
      </c>
      <c r="AC108" s="42">
        <f t="shared" si="79"/>
        <v>453.5</v>
      </c>
      <c r="AD108" s="42">
        <f t="shared" si="80"/>
        <v>453.5</v>
      </c>
      <c r="AE108" s="42" t="s">
        <v>627</v>
      </c>
      <c r="AF108" s="657">
        <f>VLOOKUP(A:A,'MCN Singapore onf rates'!E:K,7,FALSE)-4</f>
        <v>37</v>
      </c>
      <c r="AG108" s="42">
        <f t="shared" si="81"/>
        <v>453.5</v>
      </c>
      <c r="AH108" s="42">
        <f t="shared" si="82"/>
        <v>453.5</v>
      </c>
      <c r="AI108" s="42">
        <f t="shared" si="83"/>
        <v>453.5</v>
      </c>
      <c r="AJ108" s="42" t="s">
        <v>627</v>
      </c>
      <c r="AK108" s="662">
        <f>VLOOKUP(A:A,'MCN Singapore onf rates'!E:K,7,FALSE)-7</f>
        <v>34</v>
      </c>
      <c r="AL108" s="29"/>
      <c r="AM108" s="29"/>
      <c r="AN108" s="29"/>
      <c r="AO108" s="29"/>
      <c r="AP108" s="29"/>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row>
    <row r="109" spans="1:62" s="656" customFormat="1">
      <c r="A109" s="39" t="s">
        <v>561</v>
      </c>
      <c r="B109" s="40" t="s">
        <v>122</v>
      </c>
      <c r="C109" s="40" t="s">
        <v>713</v>
      </c>
      <c r="D109" s="195" t="e">
        <f>VLOOKUP(A:A,'MCN Busan onf rates'!C:D,2,FALSE)</f>
        <v>#N/A</v>
      </c>
      <c r="E109" s="195" t="e">
        <f>VLOOKUP(A:A,'MCN Busan onf rates'!C:F,4,FALSE)</f>
        <v>#N/A</v>
      </c>
      <c r="F109" s="195">
        <f>VLOOKUP(A:A,'MCN Singapore onf rates'!E:H,2,FALSE)</f>
        <v>272</v>
      </c>
      <c r="G109" s="195">
        <f>VLOOKUP(A:A,'MCN Singapore onf rates'!E:H,3,FALSE)</f>
        <v>0</v>
      </c>
      <c r="H109" s="195" t="e">
        <f>VLOOKUP(A:A,'NZ &amp; Pacific Island Rates'!B:G,2,FALSE)</f>
        <v>#N/A</v>
      </c>
      <c r="I109" s="195">
        <v>62.5</v>
      </c>
      <c r="J109" s="195">
        <v>10</v>
      </c>
      <c r="K109" s="494" t="s">
        <v>627</v>
      </c>
      <c r="L109" s="195">
        <f t="shared" si="72"/>
        <v>344.5</v>
      </c>
      <c r="M109" s="42">
        <f t="shared" si="73"/>
        <v>344.5</v>
      </c>
      <c r="N109" s="42">
        <f t="shared" si="74"/>
        <v>344.5</v>
      </c>
      <c r="O109" s="42">
        <f t="shared" si="75"/>
        <v>344.5</v>
      </c>
      <c r="P109" s="42" t="str">
        <f t="shared" si="84"/>
        <v>SIN</v>
      </c>
      <c r="Q109" s="657">
        <f>VLOOKUP(A:A,'MCN Singapore onf rates'!E:K,7,FALSE)</f>
        <v>36</v>
      </c>
      <c r="R109" s="42">
        <f t="shared" si="65"/>
        <v>344.5</v>
      </c>
      <c r="S109" s="42">
        <f t="shared" si="66"/>
        <v>344.5</v>
      </c>
      <c r="T109" s="42">
        <f t="shared" si="67"/>
        <v>344.5</v>
      </c>
      <c r="U109" s="42" t="str">
        <f t="shared" si="71"/>
        <v>SIN</v>
      </c>
      <c r="V109" s="657">
        <f t="shared" si="76"/>
        <v>35</v>
      </c>
      <c r="W109" s="42">
        <f t="shared" si="68"/>
        <v>344.5</v>
      </c>
      <c r="X109" s="42">
        <f t="shared" si="69"/>
        <v>344.5</v>
      </c>
      <c r="Y109" s="42">
        <f t="shared" si="70"/>
        <v>344.5</v>
      </c>
      <c r="Z109" s="54" t="str">
        <f t="shared" si="64"/>
        <v>SIN</v>
      </c>
      <c r="AA109" s="657">
        <f t="shared" si="77"/>
        <v>33</v>
      </c>
      <c r="AB109" s="42">
        <f t="shared" si="78"/>
        <v>354.5</v>
      </c>
      <c r="AC109" s="42">
        <f t="shared" si="79"/>
        <v>354.5</v>
      </c>
      <c r="AD109" s="42">
        <f t="shared" si="80"/>
        <v>354.5</v>
      </c>
      <c r="AE109" s="42" t="s">
        <v>627</v>
      </c>
      <c r="AF109" s="657">
        <f>VLOOKUP(A:A,'MCN Singapore onf rates'!E:K,7,FALSE)-4</f>
        <v>32</v>
      </c>
      <c r="AG109" s="42">
        <f t="shared" si="81"/>
        <v>354.5</v>
      </c>
      <c r="AH109" s="42">
        <f t="shared" si="82"/>
        <v>354.5</v>
      </c>
      <c r="AI109" s="42">
        <f t="shared" si="83"/>
        <v>354.5</v>
      </c>
      <c r="AJ109" s="42" t="s">
        <v>627</v>
      </c>
      <c r="AK109" s="662">
        <f>VLOOKUP(A:A,'MCN Singapore onf rates'!E:K,7,FALSE)-7</f>
        <v>29</v>
      </c>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row>
    <row r="110" spans="1:62" s="656" customFormat="1">
      <c r="A110" s="39" t="s">
        <v>1605</v>
      </c>
      <c r="B110" s="40" t="s">
        <v>122</v>
      </c>
      <c r="C110" s="40" t="s">
        <v>713</v>
      </c>
      <c r="D110" s="195" t="e">
        <f>VLOOKUP(A:A,'MCN Busan onf rates'!C:D,2,FALSE)</f>
        <v>#N/A</v>
      </c>
      <c r="E110" s="195" t="e">
        <f>VLOOKUP(A:A,'MCN Busan onf rates'!C:F,4,FALSE)</f>
        <v>#N/A</v>
      </c>
      <c r="F110" s="195">
        <f>VLOOKUP(A:A,'MCN Singapore onf rates'!E:H,2,FALSE)</f>
        <v>386</v>
      </c>
      <c r="G110" s="195">
        <f>VLOOKUP(A:A,'MCN Singapore onf rates'!E:H,3,FALSE)</f>
        <v>772</v>
      </c>
      <c r="H110" s="195" t="e">
        <f>VLOOKUP(A:A,'NZ &amp; Pacific Island Rates'!B:G,2,FALSE)</f>
        <v>#N/A</v>
      </c>
      <c r="I110" s="195">
        <v>62.5</v>
      </c>
      <c r="J110" s="195">
        <v>10</v>
      </c>
      <c r="K110" s="494" t="s">
        <v>627</v>
      </c>
      <c r="L110" s="195">
        <f t="shared" si="72"/>
        <v>458.5</v>
      </c>
      <c r="M110" s="42">
        <f t="shared" si="73"/>
        <v>458.5</v>
      </c>
      <c r="N110" s="42">
        <f t="shared" si="74"/>
        <v>458.5</v>
      </c>
      <c r="O110" s="42">
        <f>SUM(M110*2)</f>
        <v>917</v>
      </c>
      <c r="P110" s="42" t="str">
        <f t="shared" si="84"/>
        <v>SIN</v>
      </c>
      <c r="Q110" s="657">
        <f>VLOOKUP(A:A,'MCN Singapore onf rates'!E:K,7,FALSE)</f>
        <v>41</v>
      </c>
      <c r="R110" s="42">
        <f t="shared" si="65"/>
        <v>458.5</v>
      </c>
      <c r="S110" s="42">
        <f t="shared" si="66"/>
        <v>458.5</v>
      </c>
      <c r="T110" s="42">
        <f t="shared" si="67"/>
        <v>917</v>
      </c>
      <c r="U110" s="42" t="str">
        <f t="shared" si="71"/>
        <v>SIN</v>
      </c>
      <c r="V110" s="657">
        <f t="shared" si="76"/>
        <v>40</v>
      </c>
      <c r="W110" s="42">
        <f t="shared" si="68"/>
        <v>458.5</v>
      </c>
      <c r="X110" s="42">
        <f t="shared" si="69"/>
        <v>458.5</v>
      </c>
      <c r="Y110" s="42">
        <f t="shared" si="70"/>
        <v>917</v>
      </c>
      <c r="Z110" s="54" t="str">
        <f t="shared" si="64"/>
        <v>SIN</v>
      </c>
      <c r="AA110" s="657">
        <f t="shared" si="77"/>
        <v>38</v>
      </c>
      <c r="AB110" s="42">
        <f t="shared" si="78"/>
        <v>468.5</v>
      </c>
      <c r="AC110" s="42">
        <f t="shared" si="79"/>
        <v>468.5</v>
      </c>
      <c r="AD110" s="42">
        <f t="shared" si="80"/>
        <v>927</v>
      </c>
      <c r="AE110" s="42" t="s">
        <v>627</v>
      </c>
      <c r="AF110" s="657">
        <f>VLOOKUP(A:A,'MCN Singapore onf rates'!E:K,7,FALSE)-4</f>
        <v>37</v>
      </c>
      <c r="AG110" s="42">
        <f t="shared" si="81"/>
        <v>468.5</v>
      </c>
      <c r="AH110" s="42">
        <f t="shared" si="82"/>
        <v>468.5</v>
      </c>
      <c r="AI110" s="42">
        <f t="shared" si="83"/>
        <v>927</v>
      </c>
      <c r="AJ110" s="42" t="s">
        <v>627</v>
      </c>
      <c r="AK110" s="662">
        <f>VLOOKUP(A:A,'MCN Singapore onf rates'!E:K,7,FALSE)-7</f>
        <v>34</v>
      </c>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row>
    <row r="111" spans="1:62" s="656" customFormat="1">
      <c r="A111" s="39" t="s">
        <v>2278</v>
      </c>
      <c r="B111" s="40" t="s">
        <v>678</v>
      </c>
      <c r="C111" s="40" t="s">
        <v>713</v>
      </c>
      <c r="D111" s="195" t="e">
        <f>VLOOKUP(A:A,'MCN Busan onf rates'!C:D,2,FALSE)</f>
        <v>#N/A</v>
      </c>
      <c r="E111" s="195" t="e">
        <f>VLOOKUP(A:A,'MCN Busan onf rates'!C:F,4,FALSE)</f>
        <v>#N/A</v>
      </c>
      <c r="F111" s="195">
        <f>VLOOKUP(A:A,'MCN Singapore onf rates'!E:H,2,FALSE)</f>
        <v>699</v>
      </c>
      <c r="G111" s="195">
        <f>VLOOKUP(A:A,'MCN Singapore onf rates'!E:H,3,FALSE)</f>
        <v>0</v>
      </c>
      <c r="H111" s="195" t="e">
        <f>VLOOKUP(A:A,'NZ &amp; Pacific Island Rates'!B:G,2,FALSE)</f>
        <v>#N/A</v>
      </c>
      <c r="I111" s="195">
        <v>62.5</v>
      </c>
      <c r="J111" s="195">
        <v>10</v>
      </c>
      <c r="K111" s="494" t="s">
        <v>627</v>
      </c>
      <c r="L111" s="195">
        <f t="shared" si="72"/>
        <v>771.5</v>
      </c>
      <c r="M111" s="42">
        <f t="shared" si="73"/>
        <v>771.5</v>
      </c>
      <c r="N111" s="42">
        <f t="shared" si="74"/>
        <v>771.5</v>
      </c>
      <c r="O111" s="42">
        <f t="shared" ref="O111:O125" si="85">SUBTOTAL(9,M111)</f>
        <v>771.5</v>
      </c>
      <c r="P111" s="42" t="str">
        <f t="shared" si="84"/>
        <v>SIN</v>
      </c>
      <c r="Q111" s="657">
        <f>VLOOKUP(A:A,'MCN Singapore onf rates'!E:K,7,FALSE)</f>
        <v>79</v>
      </c>
      <c r="R111" s="42">
        <f t="shared" si="65"/>
        <v>771.5</v>
      </c>
      <c r="S111" s="42">
        <f t="shared" si="66"/>
        <v>771.5</v>
      </c>
      <c r="T111" s="42">
        <f t="shared" si="67"/>
        <v>771.5</v>
      </c>
      <c r="U111" s="42" t="str">
        <f t="shared" si="71"/>
        <v>SIN</v>
      </c>
      <c r="V111" s="657">
        <f t="shared" si="76"/>
        <v>78</v>
      </c>
      <c r="W111" s="42">
        <f t="shared" si="68"/>
        <v>771.5</v>
      </c>
      <c r="X111" s="42">
        <f t="shared" si="69"/>
        <v>771.5</v>
      </c>
      <c r="Y111" s="42">
        <f t="shared" si="70"/>
        <v>771.5</v>
      </c>
      <c r="Z111" s="54" t="str">
        <f t="shared" si="64"/>
        <v>SIN</v>
      </c>
      <c r="AA111" s="657">
        <f t="shared" si="77"/>
        <v>76</v>
      </c>
      <c r="AB111" s="42">
        <f t="shared" si="78"/>
        <v>781.5</v>
      </c>
      <c r="AC111" s="42">
        <f t="shared" si="79"/>
        <v>781.5</v>
      </c>
      <c r="AD111" s="42">
        <f t="shared" si="80"/>
        <v>781.5</v>
      </c>
      <c r="AE111" s="42" t="s">
        <v>627</v>
      </c>
      <c r="AF111" s="657">
        <f>VLOOKUP(A:A,'MCN Singapore onf rates'!E:K,7,FALSE)-4</f>
        <v>75</v>
      </c>
      <c r="AG111" s="42">
        <f t="shared" si="81"/>
        <v>781.5</v>
      </c>
      <c r="AH111" s="42">
        <f t="shared" si="82"/>
        <v>781.5</v>
      </c>
      <c r="AI111" s="42">
        <f t="shared" si="83"/>
        <v>781.5</v>
      </c>
      <c r="AJ111" s="42" t="s">
        <v>627</v>
      </c>
      <c r="AK111" s="53" t="s">
        <v>690</v>
      </c>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row>
    <row r="112" spans="1:62" s="656" customFormat="1">
      <c r="A112" s="39" t="s">
        <v>635</v>
      </c>
      <c r="B112" s="40" t="s">
        <v>417</v>
      </c>
      <c r="C112" s="40" t="s">
        <v>713</v>
      </c>
      <c r="D112" s="195">
        <f>VLOOKUP(A:A,'MCN Busan onf rates'!C:D,2,FALSE)</f>
        <v>545</v>
      </c>
      <c r="E112" s="195" t="str">
        <f>VLOOKUP(A:A,'MCN Busan onf rates'!C:F,4,FALSE)</f>
        <v>1CBM</v>
      </c>
      <c r="F112" s="195">
        <f>VLOOKUP(A:A,'MCN Singapore onf rates'!E:H,2,FALSE)</f>
        <v>452</v>
      </c>
      <c r="G112" s="195">
        <f>VLOOKUP(A:A,'MCN Singapore onf rates'!E:H,3,FALSE)</f>
        <v>557.13519999999994</v>
      </c>
      <c r="H112" s="195" t="e">
        <f>VLOOKUP(A:A,'NZ &amp; Pacific Island Rates'!B:G,2,FALSE)</f>
        <v>#N/A</v>
      </c>
      <c r="I112" s="195">
        <v>62.5</v>
      </c>
      <c r="J112" s="195">
        <v>10</v>
      </c>
      <c r="K112" s="494" t="s">
        <v>627</v>
      </c>
      <c r="L112" s="195">
        <f t="shared" si="72"/>
        <v>524.5</v>
      </c>
      <c r="M112" s="42">
        <f t="shared" si="73"/>
        <v>524.5</v>
      </c>
      <c r="N112" s="42">
        <f t="shared" si="74"/>
        <v>524.5</v>
      </c>
      <c r="O112" s="42">
        <f t="shared" si="85"/>
        <v>524.5</v>
      </c>
      <c r="P112" s="42" t="str">
        <f t="shared" si="84"/>
        <v>SIN</v>
      </c>
      <c r="Q112" s="657">
        <f>VLOOKUP(A:A,'MCN Singapore onf rates'!E:K,7,FALSE)</f>
        <v>60</v>
      </c>
      <c r="R112" s="42">
        <f t="shared" si="65"/>
        <v>524.5</v>
      </c>
      <c r="S112" s="42">
        <f t="shared" si="66"/>
        <v>524.5</v>
      </c>
      <c r="T112" s="42">
        <f t="shared" si="67"/>
        <v>524.5</v>
      </c>
      <c r="U112" s="42" t="str">
        <f t="shared" si="71"/>
        <v>SIN</v>
      </c>
      <c r="V112" s="657">
        <f t="shared" si="76"/>
        <v>59</v>
      </c>
      <c r="W112" s="42">
        <f t="shared" si="68"/>
        <v>524.5</v>
      </c>
      <c r="X112" s="42">
        <f t="shared" si="69"/>
        <v>524.5</v>
      </c>
      <c r="Y112" s="42">
        <f t="shared" si="70"/>
        <v>524.5</v>
      </c>
      <c r="Z112" s="54" t="str">
        <f t="shared" si="64"/>
        <v>SIN</v>
      </c>
      <c r="AA112" s="657">
        <f t="shared" si="77"/>
        <v>57</v>
      </c>
      <c r="AB112" s="42">
        <f t="shared" si="78"/>
        <v>534.5</v>
      </c>
      <c r="AC112" s="42">
        <f t="shared" si="79"/>
        <v>534.5</v>
      </c>
      <c r="AD112" s="42">
        <f t="shared" si="80"/>
        <v>534.5</v>
      </c>
      <c r="AE112" s="42" t="s">
        <v>627</v>
      </c>
      <c r="AF112" s="657">
        <f>VLOOKUP(A:A,'MCN Singapore onf rates'!E:K,7,FALSE)-4</f>
        <v>56</v>
      </c>
      <c r="AG112" s="42">
        <f t="shared" si="81"/>
        <v>534.5</v>
      </c>
      <c r="AH112" s="42">
        <f t="shared" si="82"/>
        <v>534.5</v>
      </c>
      <c r="AI112" s="42">
        <f t="shared" si="83"/>
        <v>534.5</v>
      </c>
      <c r="AJ112" s="42" t="s">
        <v>627</v>
      </c>
      <c r="AK112" s="53" t="s">
        <v>690</v>
      </c>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row>
    <row r="113" spans="1:62" s="715" customFormat="1">
      <c r="A113" s="39" t="s">
        <v>432</v>
      </c>
      <c r="B113" s="40" t="s">
        <v>271</v>
      </c>
      <c r="C113" s="40" t="s">
        <v>713</v>
      </c>
      <c r="D113" s="195">
        <f>VLOOKUP(A:A,'MCN Busan onf rates'!C:D,2,FALSE)</f>
        <v>380</v>
      </c>
      <c r="E113" s="195" t="str">
        <f>VLOOKUP(A:A,'MCN Busan onf rates'!C:F,4,FALSE)</f>
        <v>1CBM</v>
      </c>
      <c r="F113" s="195">
        <f>VLOOKUP(A:A,'MCN Singapore onf rates'!E:H,2,FALSE)</f>
        <v>524</v>
      </c>
      <c r="G113" s="195">
        <f>VLOOKUP(A:A,'MCN Singapore onf rates'!E:H,3,FALSE)</f>
        <v>0</v>
      </c>
      <c r="H113" s="195" t="e">
        <f>VLOOKUP(A:A,'NZ &amp; Pacific Island Rates'!B:G,2,FALSE)</f>
        <v>#N/A</v>
      </c>
      <c r="I113" s="195">
        <v>62.5</v>
      </c>
      <c r="J113" s="195">
        <v>10</v>
      </c>
      <c r="K113" s="494" t="s">
        <v>628</v>
      </c>
      <c r="L113" s="195">
        <f t="shared" ref="L113:L119" si="86">SUM(I113+D113)</f>
        <v>442.5</v>
      </c>
      <c r="M113" s="42">
        <f t="shared" si="73"/>
        <v>442.5</v>
      </c>
      <c r="N113" s="42">
        <f t="shared" si="74"/>
        <v>442.5</v>
      </c>
      <c r="O113" s="42">
        <f t="shared" si="85"/>
        <v>442.5</v>
      </c>
      <c r="P113" s="42" t="str">
        <f t="shared" si="84"/>
        <v>BUS</v>
      </c>
      <c r="Q113" s="43">
        <f>VLOOKUP(A:A,'MCN Busan onf rates'!C:K,9,FALSE)</f>
        <v>58</v>
      </c>
      <c r="R113" s="42">
        <f t="shared" si="65"/>
        <v>442.5</v>
      </c>
      <c r="S113" s="42">
        <f t="shared" si="66"/>
        <v>442.5</v>
      </c>
      <c r="T113" s="42">
        <f t="shared" si="67"/>
        <v>442.5</v>
      </c>
      <c r="U113" s="42" t="str">
        <f t="shared" si="71"/>
        <v>BUS</v>
      </c>
      <c r="V113" s="657">
        <f t="shared" si="76"/>
        <v>57</v>
      </c>
      <c r="W113" s="42">
        <f t="shared" si="68"/>
        <v>442.5</v>
      </c>
      <c r="X113" s="42">
        <f t="shared" si="69"/>
        <v>442.5</v>
      </c>
      <c r="Y113" s="42">
        <f t="shared" si="70"/>
        <v>442.5</v>
      </c>
      <c r="Z113" s="54" t="str">
        <f t="shared" si="64"/>
        <v>BUS</v>
      </c>
      <c r="AA113" s="657">
        <f t="shared" si="77"/>
        <v>55</v>
      </c>
      <c r="AB113" s="42">
        <f>SUM(F113+I113+J113)</f>
        <v>596.5</v>
      </c>
      <c r="AC113" s="42">
        <f>SUM(AB113)</f>
        <v>596.5</v>
      </c>
      <c r="AD113" s="42">
        <f>SUM(AB113)</f>
        <v>596.5</v>
      </c>
      <c r="AE113" s="42" t="s">
        <v>627</v>
      </c>
      <c r="AF113" s="657">
        <f>VLOOKUP(A:A,'MCN Singapore onf rates'!E:K,7,FALSE)-4</f>
        <v>60</v>
      </c>
      <c r="AG113" s="42">
        <f t="shared" ref="AG113:AI114" si="87">SUM(AB113+10)</f>
        <v>606.5</v>
      </c>
      <c r="AH113" s="42">
        <f t="shared" si="87"/>
        <v>606.5</v>
      </c>
      <c r="AI113" s="42">
        <f t="shared" si="87"/>
        <v>606.5</v>
      </c>
      <c r="AJ113" s="42" t="s">
        <v>627</v>
      </c>
      <c r="AK113" s="662">
        <f>VLOOKUP(A:A,'MCN Singapore onf rates'!E:K,7,FALSE)-7</f>
        <v>57</v>
      </c>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row>
    <row r="114" spans="1:62" s="715" customFormat="1">
      <c r="A114" s="39" t="s">
        <v>270</v>
      </c>
      <c r="B114" s="40" t="s">
        <v>271</v>
      </c>
      <c r="C114" s="40" t="s">
        <v>713</v>
      </c>
      <c r="D114" s="195">
        <f>VLOOKUP(A:A,'MCN Busan onf rates'!C:D,2,FALSE)</f>
        <v>375</v>
      </c>
      <c r="E114" s="195" t="str">
        <f>VLOOKUP(A:A,'MCN Busan onf rates'!C:F,4,FALSE)</f>
        <v>1CBM</v>
      </c>
      <c r="F114" s="195">
        <f>VLOOKUP(A:A,'MCN Singapore onf rates'!E:H,2,FALSE)</f>
        <v>519</v>
      </c>
      <c r="G114" s="195">
        <f>VLOOKUP(A:A,'MCN Singapore onf rates'!E:H,3,FALSE)</f>
        <v>0</v>
      </c>
      <c r="H114" s="195" t="e">
        <f>VLOOKUP(A:A,'NZ &amp; Pacific Island Rates'!B:G,2,FALSE)</f>
        <v>#N/A</v>
      </c>
      <c r="I114" s="195">
        <v>62.5</v>
      </c>
      <c r="J114" s="195">
        <v>10</v>
      </c>
      <c r="K114" s="494" t="s">
        <v>628</v>
      </c>
      <c r="L114" s="195">
        <f t="shared" si="86"/>
        <v>437.5</v>
      </c>
      <c r="M114" s="42">
        <f t="shared" si="73"/>
        <v>437.5</v>
      </c>
      <c r="N114" s="42">
        <f t="shared" si="74"/>
        <v>437.5</v>
      </c>
      <c r="O114" s="42">
        <f t="shared" si="85"/>
        <v>437.5</v>
      </c>
      <c r="P114" s="42" t="str">
        <f t="shared" si="84"/>
        <v>BUS</v>
      </c>
      <c r="Q114" s="43">
        <f>VLOOKUP(A:A,'MCN Busan onf rates'!C:K,9,FALSE)</f>
        <v>68</v>
      </c>
      <c r="R114" s="42">
        <f t="shared" si="65"/>
        <v>437.5</v>
      </c>
      <c r="S114" s="42">
        <f t="shared" si="66"/>
        <v>437.5</v>
      </c>
      <c r="T114" s="42">
        <f t="shared" si="67"/>
        <v>437.5</v>
      </c>
      <c r="U114" s="42" t="str">
        <f t="shared" si="71"/>
        <v>BUS</v>
      </c>
      <c r="V114" s="657">
        <f t="shared" si="76"/>
        <v>67</v>
      </c>
      <c r="W114" s="42">
        <f t="shared" si="68"/>
        <v>437.5</v>
      </c>
      <c r="X114" s="42">
        <f t="shared" si="69"/>
        <v>437.5</v>
      </c>
      <c r="Y114" s="42">
        <f t="shared" si="70"/>
        <v>437.5</v>
      </c>
      <c r="Z114" s="54" t="str">
        <f t="shared" si="64"/>
        <v>BUS</v>
      </c>
      <c r="AA114" s="657">
        <f t="shared" si="77"/>
        <v>65</v>
      </c>
      <c r="AB114" s="42">
        <f>SUM(F114+I114+J114)</f>
        <v>591.5</v>
      </c>
      <c r="AC114" s="42">
        <f>SUM(AB114)</f>
        <v>591.5</v>
      </c>
      <c r="AD114" s="42">
        <f>SUM(AB114)</f>
        <v>591.5</v>
      </c>
      <c r="AE114" s="42" t="s">
        <v>627</v>
      </c>
      <c r="AF114" s="657">
        <f>VLOOKUP(A:A,'MCN Singapore onf rates'!E:K,7,FALSE)-4</f>
        <v>65</v>
      </c>
      <c r="AG114" s="42">
        <f t="shared" si="87"/>
        <v>601.5</v>
      </c>
      <c r="AH114" s="42">
        <f t="shared" si="87"/>
        <v>601.5</v>
      </c>
      <c r="AI114" s="42">
        <f t="shared" si="87"/>
        <v>601.5</v>
      </c>
      <c r="AJ114" s="42" t="s">
        <v>627</v>
      </c>
      <c r="AK114" s="662">
        <f>VLOOKUP(A:A,'MCN Singapore onf rates'!E:K,7,FALSE)-7</f>
        <v>62</v>
      </c>
      <c r="AL114" s="191"/>
      <c r="AM114" s="191"/>
      <c r="AN114" s="191"/>
      <c r="AO114" s="191"/>
      <c r="AP114" s="191"/>
    </row>
    <row r="115" spans="1:62" s="715" customFormat="1">
      <c r="A115" s="39" t="s">
        <v>262</v>
      </c>
      <c r="B115" s="40" t="s">
        <v>263</v>
      </c>
      <c r="C115" s="40" t="s">
        <v>713</v>
      </c>
      <c r="D115" s="195">
        <f>VLOOKUP(A:A,'MCN Busan onf rates'!C:D,2,FALSE)</f>
        <v>420</v>
      </c>
      <c r="E115" s="195" t="str">
        <f>VLOOKUP(A:A,'MCN Busan onf rates'!C:F,4,FALSE)</f>
        <v>1CBM</v>
      </c>
      <c r="F115" s="195" t="e">
        <f>VLOOKUP(A:A,'MCN Singapore onf rates'!E:H,2,FALSE)</f>
        <v>#N/A</v>
      </c>
      <c r="G115" s="195" t="s">
        <v>1462</v>
      </c>
      <c r="H115" s="195" t="e">
        <f>VLOOKUP(A:A,'NZ &amp; Pacific Island Rates'!B:G,2,FALSE)</f>
        <v>#N/A</v>
      </c>
      <c r="I115" s="195">
        <v>62.5</v>
      </c>
      <c r="J115" s="195">
        <v>10</v>
      </c>
      <c r="K115" s="474" t="s">
        <v>628</v>
      </c>
      <c r="L115" s="195">
        <f t="shared" si="86"/>
        <v>482.5</v>
      </c>
      <c r="M115" s="51">
        <f t="shared" si="73"/>
        <v>482.5</v>
      </c>
      <c r="N115" s="51">
        <f t="shared" si="74"/>
        <v>482.5</v>
      </c>
      <c r="O115" s="51">
        <f t="shared" si="85"/>
        <v>482.5</v>
      </c>
      <c r="P115" s="51" t="str">
        <f t="shared" si="84"/>
        <v>BUS</v>
      </c>
      <c r="Q115" s="52">
        <f>VLOOKUP(A:A,'MCN Busan onf rates'!C:K,9,FALSE)</f>
        <v>78</v>
      </c>
      <c r="R115" s="51">
        <f t="shared" si="65"/>
        <v>482.5</v>
      </c>
      <c r="S115" s="51">
        <f t="shared" si="66"/>
        <v>482.5</v>
      </c>
      <c r="T115" s="51">
        <f t="shared" si="67"/>
        <v>482.5</v>
      </c>
      <c r="U115" s="51" t="str">
        <f t="shared" si="71"/>
        <v>BUS</v>
      </c>
      <c r="V115" s="492">
        <f t="shared" si="76"/>
        <v>77</v>
      </c>
      <c r="W115" s="51">
        <f t="shared" si="68"/>
        <v>482.5</v>
      </c>
      <c r="X115" s="51">
        <f t="shared" si="69"/>
        <v>482.5</v>
      </c>
      <c r="Y115" s="51">
        <f t="shared" si="70"/>
        <v>482.5</v>
      </c>
      <c r="Z115" s="54" t="str">
        <f t="shared" si="64"/>
        <v>BUS</v>
      </c>
      <c r="AA115" s="492">
        <f t="shared" si="77"/>
        <v>75</v>
      </c>
      <c r="AB115" s="51" t="s">
        <v>690</v>
      </c>
      <c r="AC115" s="51" t="s">
        <v>690</v>
      </c>
      <c r="AD115" s="51" t="s">
        <v>690</v>
      </c>
      <c r="AE115" s="51" t="s">
        <v>690</v>
      </c>
      <c r="AF115" s="51" t="s">
        <v>690</v>
      </c>
      <c r="AG115" s="51" t="s">
        <v>690</v>
      </c>
      <c r="AH115" s="51" t="s">
        <v>690</v>
      </c>
      <c r="AI115" s="51" t="s">
        <v>690</v>
      </c>
      <c r="AJ115" s="51" t="s">
        <v>690</v>
      </c>
      <c r="AK115" s="53" t="s">
        <v>690</v>
      </c>
      <c r="AL115" s="170"/>
      <c r="AM115" s="490"/>
      <c r="AN115" s="170"/>
      <c r="AO115" s="170"/>
      <c r="AP115" s="170"/>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row>
    <row r="116" spans="1:62" s="715" customFormat="1">
      <c r="A116" s="39" t="s">
        <v>418</v>
      </c>
      <c r="B116" s="40" t="s">
        <v>419</v>
      </c>
      <c r="C116" s="40" t="s">
        <v>713</v>
      </c>
      <c r="D116" s="195">
        <f>VLOOKUP(A:A,'MCN Busan onf rates'!C:D,2,FALSE)</f>
        <v>490</v>
      </c>
      <c r="E116" s="195" t="str">
        <f>VLOOKUP(A:A,'MCN Busan onf rates'!C:F,4,FALSE)</f>
        <v>1CBM</v>
      </c>
      <c r="F116" s="195">
        <f>VLOOKUP(A:A,'MCN Singapore onf rates'!E:H,2,FALSE)</f>
        <v>634</v>
      </c>
      <c r="G116" s="195">
        <f>VLOOKUP(A:A,'MCN Singapore onf rates'!E:H,3,FALSE)</f>
        <v>0</v>
      </c>
      <c r="H116" s="195" t="e">
        <f>VLOOKUP(A:A,'NZ &amp; Pacific Island Rates'!B:G,2,FALSE)</f>
        <v>#N/A</v>
      </c>
      <c r="I116" s="195">
        <v>62.5</v>
      </c>
      <c r="J116" s="195">
        <v>10</v>
      </c>
      <c r="K116" s="494" t="s">
        <v>628</v>
      </c>
      <c r="L116" s="195">
        <f t="shared" si="86"/>
        <v>552.5</v>
      </c>
      <c r="M116" s="42">
        <f t="shared" si="73"/>
        <v>552.5</v>
      </c>
      <c r="N116" s="42">
        <f t="shared" si="74"/>
        <v>552.5</v>
      </c>
      <c r="O116" s="42">
        <f t="shared" si="85"/>
        <v>552.5</v>
      </c>
      <c r="P116" s="42" t="str">
        <f t="shared" si="84"/>
        <v>BUS</v>
      </c>
      <c r="Q116" s="43">
        <f>VLOOKUP(A:A,'MCN Busan onf rates'!C:K,9,FALSE)</f>
        <v>78</v>
      </c>
      <c r="R116" s="42">
        <f t="shared" si="65"/>
        <v>552.5</v>
      </c>
      <c r="S116" s="42">
        <f t="shared" si="66"/>
        <v>552.5</v>
      </c>
      <c r="T116" s="42">
        <f t="shared" si="67"/>
        <v>552.5</v>
      </c>
      <c r="U116" s="42" t="str">
        <f t="shared" si="71"/>
        <v>BUS</v>
      </c>
      <c r="V116" s="657">
        <f t="shared" si="76"/>
        <v>77</v>
      </c>
      <c r="W116" s="42">
        <f t="shared" si="68"/>
        <v>552.5</v>
      </c>
      <c r="X116" s="42">
        <f t="shared" si="69"/>
        <v>552.5</v>
      </c>
      <c r="Y116" s="42">
        <f t="shared" si="70"/>
        <v>552.5</v>
      </c>
      <c r="Z116" s="54" t="str">
        <f t="shared" si="64"/>
        <v>BUS</v>
      </c>
      <c r="AA116" s="657">
        <f t="shared" si="77"/>
        <v>75</v>
      </c>
      <c r="AB116" s="42">
        <f>SUM(F116+I116+J116)</f>
        <v>706.5</v>
      </c>
      <c r="AC116" s="42">
        <f>SUM(AB116)</f>
        <v>706.5</v>
      </c>
      <c r="AD116" s="42">
        <f>SUM(AB116)</f>
        <v>706.5</v>
      </c>
      <c r="AE116" s="42" t="s">
        <v>627</v>
      </c>
      <c r="AF116" s="657">
        <f>VLOOKUP(A:A,'MCN Singapore onf rates'!E:K,7,FALSE)-4</f>
        <v>75</v>
      </c>
      <c r="AG116" s="42">
        <f t="shared" ref="AG116:AI120" si="88">SUM(AB116+10)</f>
        <v>716.5</v>
      </c>
      <c r="AH116" s="42">
        <f t="shared" si="88"/>
        <v>716.5</v>
      </c>
      <c r="AI116" s="42">
        <f t="shared" si="88"/>
        <v>716.5</v>
      </c>
      <c r="AJ116" s="42" t="s">
        <v>627</v>
      </c>
      <c r="AK116" s="662">
        <f>VLOOKUP(A:A,'MCN Singapore onf rates'!E:K,7,FALSE)-7</f>
        <v>72</v>
      </c>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row>
    <row r="117" spans="1:62" s="715" customFormat="1">
      <c r="A117" s="39" t="s">
        <v>2279</v>
      </c>
      <c r="B117" s="40" t="s">
        <v>430</v>
      </c>
      <c r="C117" s="40" t="s">
        <v>713</v>
      </c>
      <c r="D117" s="195">
        <f>VLOOKUP(A:A,'MCN Busan onf rates'!C:D,2,FALSE)</f>
        <v>385</v>
      </c>
      <c r="E117" s="195" t="str">
        <f>VLOOKUP(A:A,'MCN Busan onf rates'!C:F,4,FALSE)</f>
        <v>1CBM</v>
      </c>
      <c r="F117" s="195">
        <f>VLOOKUP(A:A,'MCN Singapore onf rates'!E:H,2,FALSE)</f>
        <v>529</v>
      </c>
      <c r="G117" s="195">
        <f>VLOOKUP(A:A,'MCN Singapore onf rates'!E:H,3,FALSE)</f>
        <v>0</v>
      </c>
      <c r="H117" s="195" t="e">
        <f>VLOOKUP(A:A,'NZ &amp; Pacific Island Rates'!B:G,2,FALSE)</f>
        <v>#N/A</v>
      </c>
      <c r="I117" s="195">
        <v>62.5</v>
      </c>
      <c r="J117" s="195">
        <v>10</v>
      </c>
      <c r="K117" s="494" t="s">
        <v>628</v>
      </c>
      <c r="L117" s="195">
        <f t="shared" si="86"/>
        <v>447.5</v>
      </c>
      <c r="M117" s="42">
        <f t="shared" si="73"/>
        <v>447.5</v>
      </c>
      <c r="N117" s="42">
        <f t="shared" si="74"/>
        <v>447.5</v>
      </c>
      <c r="O117" s="42">
        <f t="shared" si="85"/>
        <v>447.5</v>
      </c>
      <c r="P117" s="42" t="str">
        <f t="shared" si="84"/>
        <v>BUS</v>
      </c>
      <c r="Q117" s="43">
        <f>VLOOKUP(A:A,'MCN Busan onf rates'!C:K,9,FALSE)</f>
        <v>63</v>
      </c>
      <c r="R117" s="42">
        <f t="shared" si="65"/>
        <v>447.5</v>
      </c>
      <c r="S117" s="42">
        <f t="shared" si="66"/>
        <v>447.5</v>
      </c>
      <c r="T117" s="42">
        <f t="shared" si="67"/>
        <v>447.5</v>
      </c>
      <c r="U117" s="42" t="str">
        <f t="shared" si="71"/>
        <v>BUS</v>
      </c>
      <c r="V117" s="657">
        <f t="shared" si="76"/>
        <v>62</v>
      </c>
      <c r="W117" s="42">
        <f t="shared" si="68"/>
        <v>447.5</v>
      </c>
      <c r="X117" s="42">
        <f t="shared" si="69"/>
        <v>447.5</v>
      </c>
      <c r="Y117" s="42">
        <f t="shared" si="70"/>
        <v>447.5</v>
      </c>
      <c r="Z117" s="54" t="str">
        <f t="shared" si="64"/>
        <v>BUS</v>
      </c>
      <c r="AA117" s="657">
        <f t="shared" si="77"/>
        <v>60</v>
      </c>
      <c r="AB117" s="42">
        <f>SUM(F117+I117+J117)</f>
        <v>601.5</v>
      </c>
      <c r="AC117" s="42">
        <f>SUM(AB117)</f>
        <v>601.5</v>
      </c>
      <c r="AD117" s="42">
        <f>SUM(AB117)</f>
        <v>601.5</v>
      </c>
      <c r="AE117" s="42" t="s">
        <v>627</v>
      </c>
      <c r="AF117" s="657">
        <f>VLOOKUP(A:A,'MCN Singapore onf rates'!E:K,7,FALSE)-4</f>
        <v>60</v>
      </c>
      <c r="AG117" s="42">
        <f t="shared" si="88"/>
        <v>611.5</v>
      </c>
      <c r="AH117" s="42">
        <f t="shared" si="88"/>
        <v>611.5</v>
      </c>
      <c r="AI117" s="42">
        <f t="shared" si="88"/>
        <v>611.5</v>
      </c>
      <c r="AJ117" s="42" t="s">
        <v>627</v>
      </c>
      <c r="AK117" s="662">
        <f>VLOOKUP(A:A,'MCN Singapore onf rates'!E:K,7,FALSE)-7</f>
        <v>57</v>
      </c>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row>
    <row r="118" spans="1:62" s="715" customFormat="1">
      <c r="A118" s="39" t="s">
        <v>465</v>
      </c>
      <c r="B118" s="40" t="s">
        <v>430</v>
      </c>
      <c r="C118" s="40" t="s">
        <v>713</v>
      </c>
      <c r="D118" s="195">
        <f>VLOOKUP(A:A,'MCN Busan onf rates'!C:D,2,FALSE)</f>
        <v>380</v>
      </c>
      <c r="E118" s="195" t="str">
        <f>VLOOKUP(A:A,'MCN Busan onf rates'!C:F,4,FALSE)</f>
        <v>1CBM</v>
      </c>
      <c r="F118" s="195">
        <f>VLOOKUP(A:A,'MCN Singapore onf rates'!E:H,2,FALSE)</f>
        <v>534</v>
      </c>
      <c r="G118" s="195">
        <f>VLOOKUP(A:A,'MCN Singapore onf rates'!E:H,3,FALSE)</f>
        <v>0</v>
      </c>
      <c r="H118" s="195" t="e">
        <f>VLOOKUP(A:A,'NZ &amp; Pacific Island Rates'!B:G,2,FALSE)</f>
        <v>#N/A</v>
      </c>
      <c r="I118" s="195">
        <v>62.5</v>
      </c>
      <c r="J118" s="195">
        <v>10</v>
      </c>
      <c r="K118" s="494" t="s">
        <v>628</v>
      </c>
      <c r="L118" s="195">
        <f t="shared" si="86"/>
        <v>442.5</v>
      </c>
      <c r="M118" s="42">
        <f t="shared" si="73"/>
        <v>442.5</v>
      </c>
      <c r="N118" s="42">
        <f t="shared" si="74"/>
        <v>442.5</v>
      </c>
      <c r="O118" s="42">
        <f t="shared" si="85"/>
        <v>442.5</v>
      </c>
      <c r="P118" s="42" t="str">
        <f t="shared" si="84"/>
        <v>BUS</v>
      </c>
      <c r="Q118" s="43">
        <f>VLOOKUP(A:A,'MCN Busan onf rates'!C:K,9,FALSE)</f>
        <v>63</v>
      </c>
      <c r="R118" s="42">
        <f t="shared" si="65"/>
        <v>442.5</v>
      </c>
      <c r="S118" s="42">
        <f t="shared" si="66"/>
        <v>442.5</v>
      </c>
      <c r="T118" s="42">
        <f t="shared" si="67"/>
        <v>442.5</v>
      </c>
      <c r="U118" s="42" t="str">
        <f t="shared" si="71"/>
        <v>BUS</v>
      </c>
      <c r="V118" s="657">
        <f t="shared" si="76"/>
        <v>62</v>
      </c>
      <c r="W118" s="42">
        <f t="shared" si="68"/>
        <v>442.5</v>
      </c>
      <c r="X118" s="42">
        <f t="shared" si="69"/>
        <v>442.5</v>
      </c>
      <c r="Y118" s="42">
        <f t="shared" si="70"/>
        <v>442.5</v>
      </c>
      <c r="Z118" s="54" t="str">
        <f t="shared" si="64"/>
        <v>BUS</v>
      </c>
      <c r="AA118" s="657">
        <f t="shared" si="77"/>
        <v>60</v>
      </c>
      <c r="AB118" s="42">
        <f>SUM(F118+I118+J118)</f>
        <v>606.5</v>
      </c>
      <c r="AC118" s="42">
        <f>SUM(AB118)</f>
        <v>606.5</v>
      </c>
      <c r="AD118" s="42">
        <f>SUM(AB118)</f>
        <v>606.5</v>
      </c>
      <c r="AE118" s="42" t="s">
        <v>627</v>
      </c>
      <c r="AF118" s="657">
        <f>VLOOKUP(A:A,'MCN Singapore onf rates'!E:K,7,FALSE)-4</f>
        <v>60</v>
      </c>
      <c r="AG118" s="42">
        <f t="shared" si="88"/>
        <v>616.5</v>
      </c>
      <c r="AH118" s="42">
        <f t="shared" si="88"/>
        <v>616.5</v>
      </c>
      <c r="AI118" s="42">
        <f t="shared" si="88"/>
        <v>616.5</v>
      </c>
      <c r="AJ118" s="42" t="s">
        <v>627</v>
      </c>
      <c r="AK118" s="662">
        <f>VLOOKUP(A:A,'MCN Singapore onf rates'!E:K,7,FALSE)-7</f>
        <v>57</v>
      </c>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row>
    <row r="119" spans="1:62" s="715" customFormat="1">
      <c r="A119" s="39" t="s">
        <v>21</v>
      </c>
      <c r="B119" s="40" t="s">
        <v>430</v>
      </c>
      <c r="C119" s="40" t="s">
        <v>713</v>
      </c>
      <c r="D119" s="195">
        <f>VLOOKUP(A:A,'MCN Busan onf rates'!C:D,2,FALSE)</f>
        <v>390</v>
      </c>
      <c r="E119" s="195" t="str">
        <f>VLOOKUP(A:A,'MCN Busan onf rates'!C:F,4,FALSE)</f>
        <v>1CBM</v>
      </c>
      <c r="F119" s="195">
        <f>VLOOKUP(A:A,'MCN Singapore onf rates'!E:H,2,FALSE)</f>
        <v>544</v>
      </c>
      <c r="G119" s="195">
        <f>VLOOKUP(A:A,'MCN Singapore onf rates'!E:H,3,FALSE)</f>
        <v>0</v>
      </c>
      <c r="H119" s="195" t="e">
        <f>VLOOKUP(A:A,'NZ &amp; Pacific Island Rates'!B:G,2,FALSE)</f>
        <v>#N/A</v>
      </c>
      <c r="I119" s="195">
        <v>62.5</v>
      </c>
      <c r="J119" s="195">
        <v>10</v>
      </c>
      <c r="K119" s="494" t="s">
        <v>628</v>
      </c>
      <c r="L119" s="195">
        <f t="shared" si="86"/>
        <v>452.5</v>
      </c>
      <c r="M119" s="42">
        <f t="shared" si="73"/>
        <v>452.5</v>
      </c>
      <c r="N119" s="42">
        <f t="shared" si="74"/>
        <v>452.5</v>
      </c>
      <c r="O119" s="42">
        <f t="shared" si="85"/>
        <v>452.5</v>
      </c>
      <c r="P119" s="42" t="str">
        <f t="shared" si="84"/>
        <v>BUS</v>
      </c>
      <c r="Q119" s="43">
        <f>VLOOKUP(A:A,'MCN Busan onf rates'!C:K,9,FALSE)</f>
        <v>43</v>
      </c>
      <c r="R119" s="42">
        <f t="shared" si="65"/>
        <v>452.5</v>
      </c>
      <c r="S119" s="42">
        <f t="shared" si="66"/>
        <v>452.5</v>
      </c>
      <c r="T119" s="42">
        <f t="shared" si="67"/>
        <v>452.5</v>
      </c>
      <c r="U119" s="42" t="str">
        <f t="shared" si="71"/>
        <v>BUS</v>
      </c>
      <c r="V119" s="657">
        <f t="shared" si="76"/>
        <v>42</v>
      </c>
      <c r="W119" s="42">
        <f t="shared" si="68"/>
        <v>452.5</v>
      </c>
      <c r="X119" s="42">
        <f t="shared" si="69"/>
        <v>452.5</v>
      </c>
      <c r="Y119" s="42">
        <f t="shared" si="70"/>
        <v>452.5</v>
      </c>
      <c r="Z119" s="54" t="str">
        <f t="shared" si="64"/>
        <v>BUS</v>
      </c>
      <c r="AA119" s="657">
        <f t="shared" si="77"/>
        <v>40</v>
      </c>
      <c r="AB119" s="42">
        <f>SUM(F119+I119+J119)</f>
        <v>616.5</v>
      </c>
      <c r="AC119" s="42">
        <f>SUM(AB119)</f>
        <v>616.5</v>
      </c>
      <c r="AD119" s="42">
        <f>SUM(AB119)</f>
        <v>616.5</v>
      </c>
      <c r="AE119" s="42" t="s">
        <v>627</v>
      </c>
      <c r="AF119" s="657">
        <f>VLOOKUP(A:A,'MCN Singapore onf rates'!E:K,7,FALSE)-4</f>
        <v>65</v>
      </c>
      <c r="AG119" s="42">
        <f t="shared" si="88"/>
        <v>626.5</v>
      </c>
      <c r="AH119" s="42">
        <f t="shared" si="88"/>
        <v>626.5</v>
      </c>
      <c r="AI119" s="42">
        <f t="shared" si="88"/>
        <v>626.5</v>
      </c>
      <c r="AJ119" s="42" t="s">
        <v>627</v>
      </c>
      <c r="AK119" s="662">
        <f>VLOOKUP(A:A,'MCN Singapore onf rates'!E:K,7,FALSE)-7</f>
        <v>62</v>
      </c>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row>
    <row r="120" spans="1:62" s="715" customFormat="1">
      <c r="A120" s="36" t="s">
        <v>78</v>
      </c>
      <c r="B120" s="41" t="s">
        <v>78</v>
      </c>
      <c r="C120" s="40" t="s">
        <v>713</v>
      </c>
      <c r="D120" s="195">
        <f>VLOOKUP(A:A,'MCN Busan onf rates'!C:D,2,FALSE)</f>
        <v>-10</v>
      </c>
      <c r="E120" s="195">
        <f>VLOOKUP(A:A,'MCN Busan onf rates'!C:F,4,FALSE)</f>
        <v>0</v>
      </c>
      <c r="F120" s="195">
        <f>VLOOKUP(A:A,'MCN Singapore onf rates'!E:H,2,FALSE)</f>
        <v>20</v>
      </c>
      <c r="G120" s="195">
        <f>VLOOKUP(A:A,'MCN Singapore onf rates'!E:H,3,FALSE)</f>
        <v>0</v>
      </c>
      <c r="H120" s="195" t="e">
        <f>VLOOKUP(A:A,'NZ &amp; Pacific Island Rates'!B:G,2,FALSE)</f>
        <v>#N/A</v>
      </c>
      <c r="I120" s="195">
        <v>62.5</v>
      </c>
      <c r="J120" s="195">
        <v>15</v>
      </c>
      <c r="K120" s="494" t="s">
        <v>628</v>
      </c>
      <c r="L120" s="195">
        <f>SUM(I120+D120+J120)</f>
        <v>67.5</v>
      </c>
      <c r="M120" s="42">
        <f t="shared" si="73"/>
        <v>67.5</v>
      </c>
      <c r="N120" s="42">
        <f t="shared" si="74"/>
        <v>67.5</v>
      </c>
      <c r="O120" s="42">
        <f t="shared" si="85"/>
        <v>67.5</v>
      </c>
      <c r="P120" s="42" t="str">
        <f t="shared" si="84"/>
        <v>BUS</v>
      </c>
      <c r="Q120" s="43">
        <f>VLOOKUP(A:A,'MCN Busan onf rates'!C:K,9,FALSE)</f>
        <v>27</v>
      </c>
      <c r="R120" s="42">
        <f t="shared" si="65"/>
        <v>67.5</v>
      </c>
      <c r="S120" s="42">
        <f t="shared" si="66"/>
        <v>67.5</v>
      </c>
      <c r="T120" s="42">
        <f t="shared" si="67"/>
        <v>67.5</v>
      </c>
      <c r="U120" s="42" t="str">
        <f t="shared" si="71"/>
        <v>BUS</v>
      </c>
      <c r="V120" s="657">
        <f t="shared" si="76"/>
        <v>26</v>
      </c>
      <c r="W120" s="42">
        <f t="shared" si="68"/>
        <v>67.5</v>
      </c>
      <c r="X120" s="42">
        <f t="shared" si="69"/>
        <v>67.5</v>
      </c>
      <c r="Y120" s="42">
        <f t="shared" si="70"/>
        <v>67.5</v>
      </c>
      <c r="Z120" s="54" t="str">
        <f t="shared" si="64"/>
        <v>BUS</v>
      </c>
      <c r="AA120" s="657">
        <f t="shared" si="77"/>
        <v>24</v>
      </c>
      <c r="AB120" s="42">
        <f>SUM(F120+I120+J120)</f>
        <v>97.5</v>
      </c>
      <c r="AC120" s="42">
        <f>SUM(AB120)</f>
        <v>97.5</v>
      </c>
      <c r="AD120" s="42">
        <f>SUM(AB120)</f>
        <v>97.5</v>
      </c>
      <c r="AE120" s="42" t="s">
        <v>627</v>
      </c>
      <c r="AF120" s="657">
        <f>VLOOKUP(A:A,'MCN Singapore onf rates'!E:K,7,FALSE)-4</f>
        <v>22</v>
      </c>
      <c r="AG120" s="42">
        <f t="shared" si="88"/>
        <v>107.5</v>
      </c>
      <c r="AH120" s="42">
        <f t="shared" si="88"/>
        <v>107.5</v>
      </c>
      <c r="AI120" s="42">
        <f t="shared" si="88"/>
        <v>107.5</v>
      </c>
      <c r="AJ120" s="42" t="s">
        <v>627</v>
      </c>
      <c r="AK120" s="662">
        <f>VLOOKUP(A:A,'MCN Singapore onf rates'!E:K,7,FALSE)-7</f>
        <v>19</v>
      </c>
      <c r="AL120" s="191"/>
      <c r="AM120" s="191"/>
      <c r="AN120" s="191"/>
      <c r="AO120" s="191"/>
      <c r="AP120" s="191"/>
    </row>
    <row r="121" spans="1:62" s="715" customFormat="1">
      <c r="A121" s="44" t="s">
        <v>179</v>
      </c>
      <c r="B121" s="45" t="s">
        <v>180</v>
      </c>
      <c r="C121" s="40" t="s">
        <v>713</v>
      </c>
      <c r="D121" s="195" t="e">
        <f>VLOOKUP(A:A,'MCN Busan onf rates'!C:D,2,FALSE)</f>
        <v>#N/A</v>
      </c>
      <c r="E121" s="195" t="e">
        <f>VLOOKUP(A:A,'MCN Busan onf rates'!C:F,4,FALSE)</f>
        <v>#N/A</v>
      </c>
      <c r="F121" s="195">
        <f>VLOOKUP(A:A,'MCN Singapore onf rates'!E:H,2,FALSE)</f>
        <v>277</v>
      </c>
      <c r="G121" s="195" t="str">
        <f>VLOOKUP(A:A,'MCN Singapore onf rates'!E:H,3,FALSE)</f>
        <v>1 w/m</v>
      </c>
      <c r="H121" s="195" t="e">
        <f>VLOOKUP(A:A,'NZ &amp; Pacific Island Rates'!B:G,2,FALSE)</f>
        <v>#N/A</v>
      </c>
      <c r="I121" s="195">
        <v>62.5</v>
      </c>
      <c r="J121" s="195">
        <v>10</v>
      </c>
      <c r="K121" s="494" t="s">
        <v>627</v>
      </c>
      <c r="L121" s="195">
        <f t="shared" ref="L121:L129" si="89">SUM(I121+F121+J121)</f>
        <v>349.5</v>
      </c>
      <c r="M121" s="42">
        <f t="shared" si="73"/>
        <v>349.5</v>
      </c>
      <c r="N121" s="42">
        <f t="shared" si="74"/>
        <v>349.5</v>
      </c>
      <c r="O121" s="42">
        <f t="shared" si="85"/>
        <v>349.5</v>
      </c>
      <c r="P121" s="42" t="str">
        <f t="shared" si="84"/>
        <v>SIN</v>
      </c>
      <c r="Q121" s="657" t="str">
        <f>VLOOKUP(A:A,'MCN Singapore onf rates'!E:K,7,FALSE)</f>
        <v>ON APP</v>
      </c>
      <c r="R121" s="42">
        <f t="shared" si="65"/>
        <v>349.5</v>
      </c>
      <c r="S121" s="42">
        <f t="shared" si="66"/>
        <v>349.5</v>
      </c>
      <c r="T121" s="42">
        <f t="shared" si="67"/>
        <v>349.5</v>
      </c>
      <c r="U121" s="42" t="str">
        <f t="shared" si="71"/>
        <v>SIN</v>
      </c>
      <c r="V121" s="658" t="s">
        <v>690</v>
      </c>
      <c r="W121" s="42">
        <f t="shared" si="68"/>
        <v>349.5</v>
      </c>
      <c r="X121" s="42">
        <f t="shared" si="69"/>
        <v>349.5</v>
      </c>
      <c r="Y121" s="42">
        <f t="shared" si="70"/>
        <v>349.5</v>
      </c>
      <c r="Z121" s="54" t="str">
        <f t="shared" si="64"/>
        <v>SIN</v>
      </c>
      <c r="AA121" s="657" t="s">
        <v>690</v>
      </c>
      <c r="AB121" s="42">
        <f t="shared" ref="AB121:AB129" si="90">SUM(W121+10)</f>
        <v>359.5</v>
      </c>
      <c r="AC121" s="42">
        <f t="shared" ref="AC121:AC129" si="91">SUM(X121+10)</f>
        <v>359.5</v>
      </c>
      <c r="AD121" s="42">
        <f t="shared" ref="AD121:AD129" si="92">SUM(Y121+10)</f>
        <v>359.5</v>
      </c>
      <c r="AE121" s="42" t="s">
        <v>627</v>
      </c>
      <c r="AF121" s="657" t="str">
        <f>VLOOKUP(A:A,'MCN Singapore onf rates'!E:K,7,FALSE)</f>
        <v>ON APP</v>
      </c>
      <c r="AG121" s="42">
        <f t="shared" ref="AG121:AG129" si="93">SUM(W121+10)</f>
        <v>359.5</v>
      </c>
      <c r="AH121" s="42">
        <f t="shared" ref="AH121:AH129" si="94">SUM(X121+10)</f>
        <v>359.5</v>
      </c>
      <c r="AI121" s="42">
        <f t="shared" ref="AI121:AI129" si="95">SUM(Y121+10)</f>
        <v>359.5</v>
      </c>
      <c r="AJ121" s="42" t="str">
        <f>Z121</f>
        <v>SIN</v>
      </c>
      <c r="AK121" s="662" t="str">
        <f>AF121</f>
        <v>ON APP</v>
      </c>
      <c r="AL121" s="29"/>
      <c r="AM121" s="29"/>
      <c r="AN121" s="29"/>
      <c r="AO121" s="29"/>
      <c r="AP121" s="29"/>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row>
    <row r="122" spans="1:62" s="715" customFormat="1">
      <c r="A122" s="489" t="s">
        <v>565</v>
      </c>
      <c r="B122" s="40" t="s">
        <v>139</v>
      </c>
      <c r="C122" s="40" t="s">
        <v>713</v>
      </c>
      <c r="D122" s="195" t="e">
        <f>VLOOKUP(A:A,'MCN Busan onf rates'!C:D,2,FALSE)</f>
        <v>#N/A</v>
      </c>
      <c r="E122" s="195" t="e">
        <f>VLOOKUP(A:A,'MCN Busan onf rates'!C:F,4,FALSE)</f>
        <v>#N/A</v>
      </c>
      <c r="F122" s="195">
        <f>VLOOKUP(A:A,'MCN Singapore onf rates'!E:H,2,FALSE)</f>
        <v>94</v>
      </c>
      <c r="G122" s="195">
        <f>VLOOKUP(A:A,'MCN Singapore onf rates'!E:H,3,FALSE)</f>
        <v>0</v>
      </c>
      <c r="H122" s="195" t="e">
        <f>VLOOKUP(A:A,'NZ &amp; Pacific Island Rates'!B:G,2,FALSE)</f>
        <v>#N/A</v>
      </c>
      <c r="I122" s="195">
        <v>62.5</v>
      </c>
      <c r="J122" s="195">
        <v>10</v>
      </c>
      <c r="K122" s="494" t="s">
        <v>627</v>
      </c>
      <c r="L122" s="195">
        <f t="shared" si="89"/>
        <v>166.5</v>
      </c>
      <c r="M122" s="42">
        <f t="shared" si="73"/>
        <v>166.5</v>
      </c>
      <c r="N122" s="42">
        <f t="shared" si="74"/>
        <v>166.5</v>
      </c>
      <c r="O122" s="42">
        <f t="shared" si="85"/>
        <v>166.5</v>
      </c>
      <c r="P122" s="42" t="str">
        <f t="shared" si="84"/>
        <v>SIN</v>
      </c>
      <c r="Q122" s="657">
        <f>VLOOKUP(A:A,'MCN Singapore onf rates'!E:K,7,FALSE)</f>
        <v>31</v>
      </c>
      <c r="R122" s="42">
        <f t="shared" si="65"/>
        <v>166.5</v>
      </c>
      <c r="S122" s="42">
        <f t="shared" si="66"/>
        <v>166.5</v>
      </c>
      <c r="T122" s="42">
        <f t="shared" si="67"/>
        <v>166.5</v>
      </c>
      <c r="U122" s="42" t="str">
        <f t="shared" si="71"/>
        <v>SIN</v>
      </c>
      <c r="V122" s="657">
        <f t="shared" ref="V122:V153" si="96">Q122-1</f>
        <v>30</v>
      </c>
      <c r="W122" s="42">
        <f t="shared" si="68"/>
        <v>166.5</v>
      </c>
      <c r="X122" s="42">
        <f t="shared" si="69"/>
        <v>166.5</v>
      </c>
      <c r="Y122" s="42">
        <f t="shared" si="70"/>
        <v>166.5</v>
      </c>
      <c r="Z122" s="54" t="str">
        <f t="shared" si="64"/>
        <v>SIN</v>
      </c>
      <c r="AA122" s="657">
        <f t="shared" ref="AA122:AA153" si="97">V122-2</f>
        <v>28</v>
      </c>
      <c r="AB122" s="42">
        <f t="shared" si="90"/>
        <v>176.5</v>
      </c>
      <c r="AC122" s="42">
        <f t="shared" si="91"/>
        <v>176.5</v>
      </c>
      <c r="AD122" s="42">
        <f t="shared" si="92"/>
        <v>176.5</v>
      </c>
      <c r="AE122" s="42" t="s">
        <v>627</v>
      </c>
      <c r="AF122" s="657">
        <f>VLOOKUP(A:A,'MCN Singapore onf rates'!E:K,7,FALSE)-4</f>
        <v>27</v>
      </c>
      <c r="AG122" s="42">
        <f t="shared" si="93"/>
        <v>176.5</v>
      </c>
      <c r="AH122" s="42">
        <f t="shared" si="94"/>
        <v>176.5</v>
      </c>
      <c r="AI122" s="42">
        <f t="shared" si="95"/>
        <v>176.5</v>
      </c>
      <c r="AJ122" s="42" t="s">
        <v>627</v>
      </c>
      <c r="AK122" s="662">
        <f>VLOOKUP(A:A,'MCN Singapore onf rates'!E:K,7,FALSE)-7</f>
        <v>24</v>
      </c>
      <c r="AL122" s="29"/>
      <c r="AM122" s="29"/>
      <c r="AN122" s="29"/>
      <c r="AO122" s="29"/>
      <c r="AP122" s="29"/>
    </row>
    <row r="123" spans="1:62" s="715" customFormat="1">
      <c r="A123" s="39" t="s">
        <v>562</v>
      </c>
      <c r="B123" s="40" t="s">
        <v>139</v>
      </c>
      <c r="C123" s="40" t="s">
        <v>713</v>
      </c>
      <c r="D123" s="195">
        <f>VLOOKUP(A:A,'MCN Busan onf rates'!C:D,2,FALSE)</f>
        <v>160</v>
      </c>
      <c r="E123" s="195">
        <f>VLOOKUP(A:A,'MCN Busan onf rates'!C:F,4,FALSE)</f>
        <v>0</v>
      </c>
      <c r="F123" s="195">
        <f>VLOOKUP(A:A,'MCN Singapore onf rates'!E:H,2,FALSE)</f>
        <v>107</v>
      </c>
      <c r="G123" s="195">
        <f>VLOOKUP(A:A,'MCN Singapore onf rates'!E:H,3,FALSE)</f>
        <v>0</v>
      </c>
      <c r="H123" s="195" t="e">
        <f>VLOOKUP(A:A,'NZ &amp; Pacific Island Rates'!B:G,2,FALSE)</f>
        <v>#N/A</v>
      </c>
      <c r="I123" s="195">
        <v>62.5</v>
      </c>
      <c r="J123" s="195">
        <v>10</v>
      </c>
      <c r="K123" s="494" t="s">
        <v>627</v>
      </c>
      <c r="L123" s="195">
        <f t="shared" si="89"/>
        <v>179.5</v>
      </c>
      <c r="M123" s="42">
        <f t="shared" si="73"/>
        <v>179.5</v>
      </c>
      <c r="N123" s="42">
        <f t="shared" si="74"/>
        <v>179.5</v>
      </c>
      <c r="O123" s="42">
        <f t="shared" si="85"/>
        <v>179.5</v>
      </c>
      <c r="P123" s="42" t="str">
        <f t="shared" si="84"/>
        <v>SIN</v>
      </c>
      <c r="Q123" s="657">
        <f>VLOOKUP(A:A,'MCN Singapore onf rates'!E:K,7,FALSE)</f>
        <v>28</v>
      </c>
      <c r="R123" s="42">
        <f t="shared" si="65"/>
        <v>179.5</v>
      </c>
      <c r="S123" s="42">
        <f t="shared" si="66"/>
        <v>179.5</v>
      </c>
      <c r="T123" s="42">
        <f t="shared" si="67"/>
        <v>179.5</v>
      </c>
      <c r="U123" s="42" t="str">
        <f t="shared" si="71"/>
        <v>SIN</v>
      </c>
      <c r="V123" s="657">
        <f t="shared" si="96"/>
        <v>27</v>
      </c>
      <c r="W123" s="42">
        <f t="shared" si="68"/>
        <v>179.5</v>
      </c>
      <c r="X123" s="42">
        <f t="shared" si="69"/>
        <v>179.5</v>
      </c>
      <c r="Y123" s="42">
        <f t="shared" si="70"/>
        <v>179.5</v>
      </c>
      <c r="Z123" s="54" t="str">
        <f t="shared" si="64"/>
        <v>SIN</v>
      </c>
      <c r="AA123" s="657">
        <f t="shared" si="97"/>
        <v>25</v>
      </c>
      <c r="AB123" s="42">
        <f t="shared" si="90"/>
        <v>189.5</v>
      </c>
      <c r="AC123" s="42">
        <f t="shared" si="91"/>
        <v>189.5</v>
      </c>
      <c r="AD123" s="42">
        <f t="shared" si="92"/>
        <v>189.5</v>
      </c>
      <c r="AE123" s="42" t="s">
        <v>627</v>
      </c>
      <c r="AF123" s="657">
        <f>VLOOKUP(A:A,'MCN Singapore onf rates'!E:K,7,FALSE)-4</f>
        <v>24</v>
      </c>
      <c r="AG123" s="42">
        <f t="shared" si="93"/>
        <v>189.5</v>
      </c>
      <c r="AH123" s="42">
        <f t="shared" si="94"/>
        <v>189.5</v>
      </c>
      <c r="AI123" s="42">
        <f t="shared" si="95"/>
        <v>189.5</v>
      </c>
      <c r="AJ123" s="42" t="s">
        <v>627</v>
      </c>
      <c r="AK123" s="662">
        <f>VLOOKUP(A:A,'MCN Singapore onf rates'!E:K,7,FALSE)-7</f>
        <v>21</v>
      </c>
      <c r="AL123" s="29"/>
      <c r="AM123" s="29"/>
      <c r="AN123" s="29"/>
      <c r="AO123" s="29"/>
      <c r="AP123" s="29"/>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row>
    <row r="124" spans="1:62" s="715" customFormat="1">
      <c r="A124" s="39" t="s">
        <v>1083</v>
      </c>
      <c r="B124" s="40" t="s">
        <v>139</v>
      </c>
      <c r="C124" s="40" t="s">
        <v>713</v>
      </c>
      <c r="D124" s="195">
        <f>VLOOKUP(A:A,'MCN Busan onf rates'!C:D,2,FALSE)</f>
        <v>185</v>
      </c>
      <c r="E124" s="195">
        <f>VLOOKUP(A:A,'MCN Busan onf rates'!C:F,4,FALSE)</f>
        <v>0</v>
      </c>
      <c r="F124" s="195">
        <f>VLOOKUP(A:A,'MCN Singapore onf rates'!E:H,2,FALSE)</f>
        <v>102</v>
      </c>
      <c r="G124" s="195">
        <f>VLOOKUP(A:A,'MCN Singapore onf rates'!E:H,3,FALSE)</f>
        <v>0</v>
      </c>
      <c r="H124" s="195" t="e">
        <f>VLOOKUP(A:A,'NZ &amp; Pacific Island Rates'!B:G,2,FALSE)</f>
        <v>#N/A</v>
      </c>
      <c r="I124" s="195">
        <v>62.5</v>
      </c>
      <c r="J124" s="195">
        <v>10</v>
      </c>
      <c r="K124" s="494" t="s">
        <v>627</v>
      </c>
      <c r="L124" s="195">
        <f t="shared" si="89"/>
        <v>174.5</v>
      </c>
      <c r="M124" s="42">
        <f t="shared" si="73"/>
        <v>174.5</v>
      </c>
      <c r="N124" s="42">
        <f t="shared" si="74"/>
        <v>174.5</v>
      </c>
      <c r="O124" s="42">
        <f t="shared" si="85"/>
        <v>174.5</v>
      </c>
      <c r="P124" s="42" t="str">
        <f t="shared" si="84"/>
        <v>SIN</v>
      </c>
      <c r="Q124" s="657">
        <f>VLOOKUP(A:A,'MCN Singapore onf rates'!E:K,7,FALSE)</f>
        <v>36</v>
      </c>
      <c r="R124" s="42">
        <f t="shared" si="65"/>
        <v>174.5</v>
      </c>
      <c r="S124" s="42">
        <f t="shared" si="66"/>
        <v>174.5</v>
      </c>
      <c r="T124" s="42">
        <f t="shared" si="67"/>
        <v>174.5</v>
      </c>
      <c r="U124" s="42" t="str">
        <f t="shared" si="71"/>
        <v>SIN</v>
      </c>
      <c r="V124" s="657">
        <f t="shared" si="96"/>
        <v>35</v>
      </c>
      <c r="W124" s="42">
        <f t="shared" si="68"/>
        <v>174.5</v>
      </c>
      <c r="X124" s="42">
        <f t="shared" si="69"/>
        <v>174.5</v>
      </c>
      <c r="Y124" s="42">
        <f t="shared" si="70"/>
        <v>174.5</v>
      </c>
      <c r="Z124" s="54" t="str">
        <f t="shared" si="64"/>
        <v>SIN</v>
      </c>
      <c r="AA124" s="657">
        <f t="shared" si="97"/>
        <v>33</v>
      </c>
      <c r="AB124" s="42">
        <f t="shared" si="90"/>
        <v>184.5</v>
      </c>
      <c r="AC124" s="42">
        <f t="shared" si="91"/>
        <v>184.5</v>
      </c>
      <c r="AD124" s="42">
        <f t="shared" si="92"/>
        <v>184.5</v>
      </c>
      <c r="AE124" s="42" t="s">
        <v>627</v>
      </c>
      <c r="AF124" s="657">
        <f>VLOOKUP(A:A,'MCN Singapore onf rates'!E:K,7,FALSE)-4</f>
        <v>32</v>
      </c>
      <c r="AG124" s="42">
        <f t="shared" si="93"/>
        <v>184.5</v>
      </c>
      <c r="AH124" s="42">
        <f t="shared" si="94"/>
        <v>184.5</v>
      </c>
      <c r="AI124" s="42">
        <f t="shared" si="95"/>
        <v>184.5</v>
      </c>
      <c r="AJ124" s="42" t="s">
        <v>627</v>
      </c>
      <c r="AK124" s="662">
        <f>VLOOKUP(A:A,'MCN Singapore onf rates'!E:K,7,FALSE)-7</f>
        <v>29</v>
      </c>
      <c r="AL124" s="29"/>
      <c r="AM124" s="29"/>
      <c r="AN124" s="29"/>
      <c r="AO124" s="29"/>
      <c r="AP124" s="29"/>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row>
    <row r="125" spans="1:62" s="715" customFormat="1">
      <c r="A125" s="39" t="s">
        <v>210</v>
      </c>
      <c r="B125" s="40" t="s">
        <v>139</v>
      </c>
      <c r="C125" s="40" t="s">
        <v>713</v>
      </c>
      <c r="D125" s="195" t="e">
        <f>VLOOKUP(A:A,'MCN Busan onf rates'!C:D,2,FALSE)</f>
        <v>#N/A</v>
      </c>
      <c r="E125" s="195" t="e">
        <f>VLOOKUP(A:A,'MCN Busan onf rates'!C:F,4,FALSE)</f>
        <v>#N/A</v>
      </c>
      <c r="F125" s="195">
        <f>VLOOKUP(A:A,'MCN Singapore onf rates'!E:H,2,FALSE)</f>
        <v>0</v>
      </c>
      <c r="G125" s="195">
        <f>VLOOKUP(A:A,'MCN Singapore onf rates'!E:H,3,FALSE)</f>
        <v>0</v>
      </c>
      <c r="H125" s="195" t="e">
        <f>VLOOKUP(A:A,'NZ &amp; Pacific Island Rates'!B:G,2,FALSE)</f>
        <v>#N/A</v>
      </c>
      <c r="I125" s="195">
        <v>62.5</v>
      </c>
      <c r="J125" s="195">
        <v>10</v>
      </c>
      <c r="K125" s="494" t="s">
        <v>627</v>
      </c>
      <c r="L125" s="195">
        <f t="shared" si="89"/>
        <v>72.5</v>
      </c>
      <c r="M125" s="42">
        <f t="shared" si="73"/>
        <v>72.5</v>
      </c>
      <c r="N125" s="42">
        <f t="shared" si="74"/>
        <v>72.5</v>
      </c>
      <c r="O125" s="42">
        <f t="shared" si="85"/>
        <v>72.5</v>
      </c>
      <c r="P125" s="42" t="str">
        <f t="shared" si="84"/>
        <v>SIN</v>
      </c>
      <c r="Q125" s="657">
        <f>VLOOKUP(A:A,'MCN Singapore onf rates'!E:K,7,FALSE)</f>
        <v>36</v>
      </c>
      <c r="R125" s="42">
        <f t="shared" si="65"/>
        <v>72.5</v>
      </c>
      <c r="S125" s="42">
        <f t="shared" si="66"/>
        <v>72.5</v>
      </c>
      <c r="T125" s="42">
        <f t="shared" si="67"/>
        <v>72.5</v>
      </c>
      <c r="U125" s="42" t="str">
        <f t="shared" si="71"/>
        <v>SIN</v>
      </c>
      <c r="V125" s="657">
        <f t="shared" si="96"/>
        <v>35</v>
      </c>
      <c r="W125" s="42">
        <f t="shared" si="68"/>
        <v>72.5</v>
      </c>
      <c r="X125" s="42">
        <f t="shared" si="69"/>
        <v>72.5</v>
      </c>
      <c r="Y125" s="42">
        <f t="shared" si="70"/>
        <v>72.5</v>
      </c>
      <c r="Z125" s="54" t="str">
        <f t="shared" si="64"/>
        <v>SIN</v>
      </c>
      <c r="AA125" s="657">
        <f t="shared" si="97"/>
        <v>33</v>
      </c>
      <c r="AB125" s="42">
        <f t="shared" si="90"/>
        <v>82.5</v>
      </c>
      <c r="AC125" s="42">
        <f t="shared" si="91"/>
        <v>82.5</v>
      </c>
      <c r="AD125" s="42">
        <f t="shared" si="92"/>
        <v>82.5</v>
      </c>
      <c r="AE125" s="42" t="s">
        <v>627</v>
      </c>
      <c r="AF125" s="657">
        <f>VLOOKUP(A:A,'MCN Singapore onf rates'!E:K,7,FALSE)-4</f>
        <v>32</v>
      </c>
      <c r="AG125" s="42">
        <f t="shared" si="93"/>
        <v>82.5</v>
      </c>
      <c r="AH125" s="42">
        <f t="shared" si="94"/>
        <v>82.5</v>
      </c>
      <c r="AI125" s="42">
        <f t="shared" si="95"/>
        <v>82.5</v>
      </c>
      <c r="AJ125" s="42" t="s">
        <v>627</v>
      </c>
      <c r="AK125" s="662">
        <f>VLOOKUP(A:A,'MCN Singapore onf rates'!E:K,7,FALSE)-7</f>
        <v>29</v>
      </c>
      <c r="AL125" s="29"/>
      <c r="AM125" s="29"/>
      <c r="AN125" s="29"/>
      <c r="AO125" s="29"/>
      <c r="AP125" s="29"/>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row>
    <row r="126" spans="1:62" s="715" customFormat="1">
      <c r="A126" s="39" t="s">
        <v>636</v>
      </c>
      <c r="B126" s="40" t="s">
        <v>139</v>
      </c>
      <c r="C126" s="40" t="s">
        <v>713</v>
      </c>
      <c r="D126" s="195" t="e">
        <f>VLOOKUP(A:A,'MCN Busan onf rates'!C:D,2,FALSE)</f>
        <v>#N/A</v>
      </c>
      <c r="E126" s="195" t="e">
        <f>VLOOKUP(A:A,'MCN Busan onf rates'!C:F,4,FALSE)</f>
        <v>#N/A</v>
      </c>
      <c r="F126" s="195">
        <f>VLOOKUP(A:A,'MCN Singapore onf rates'!E:H,2,FALSE)</f>
        <v>176</v>
      </c>
      <c r="G126" s="195">
        <f>VLOOKUP(A:A,'MCN Singapore onf rates'!E:H,3,FALSE)</f>
        <v>704</v>
      </c>
      <c r="H126" s="195" t="e">
        <f>VLOOKUP(A:A,'NZ &amp; Pacific Island Rates'!B:G,2,FALSE)</f>
        <v>#N/A</v>
      </c>
      <c r="I126" s="195">
        <v>62.5</v>
      </c>
      <c r="J126" s="195">
        <v>10</v>
      </c>
      <c r="K126" s="494" t="s">
        <v>627</v>
      </c>
      <c r="L126" s="195">
        <f t="shared" si="89"/>
        <v>248.5</v>
      </c>
      <c r="M126" s="42">
        <f t="shared" si="73"/>
        <v>248.5</v>
      </c>
      <c r="N126" s="42">
        <f t="shared" si="74"/>
        <v>248.5</v>
      </c>
      <c r="O126" s="42">
        <f>SUM(M126*4)</f>
        <v>994</v>
      </c>
      <c r="P126" s="42" t="str">
        <f t="shared" si="84"/>
        <v>SIN</v>
      </c>
      <c r="Q126" s="657">
        <f>VLOOKUP(A:A,'MCN Singapore onf rates'!E:K,7,FALSE)</f>
        <v>37</v>
      </c>
      <c r="R126" s="42">
        <f t="shared" si="65"/>
        <v>248.5</v>
      </c>
      <c r="S126" s="42">
        <f t="shared" si="66"/>
        <v>248.5</v>
      </c>
      <c r="T126" s="42">
        <f t="shared" si="67"/>
        <v>994</v>
      </c>
      <c r="U126" s="42" t="str">
        <f t="shared" si="71"/>
        <v>SIN</v>
      </c>
      <c r="V126" s="657">
        <f t="shared" si="96"/>
        <v>36</v>
      </c>
      <c r="W126" s="42">
        <f t="shared" si="68"/>
        <v>248.5</v>
      </c>
      <c r="X126" s="42">
        <f t="shared" si="69"/>
        <v>248.5</v>
      </c>
      <c r="Y126" s="42">
        <f t="shared" si="70"/>
        <v>994</v>
      </c>
      <c r="Z126" s="54" t="str">
        <f t="shared" si="64"/>
        <v>SIN</v>
      </c>
      <c r="AA126" s="657">
        <f t="shared" si="97"/>
        <v>34</v>
      </c>
      <c r="AB126" s="42">
        <f t="shared" si="90"/>
        <v>258.5</v>
      </c>
      <c r="AC126" s="42">
        <f t="shared" si="91"/>
        <v>258.5</v>
      </c>
      <c r="AD126" s="42">
        <f t="shared" si="92"/>
        <v>1004</v>
      </c>
      <c r="AE126" s="42" t="s">
        <v>627</v>
      </c>
      <c r="AF126" s="657">
        <f>VLOOKUP(A:A,'MCN Singapore onf rates'!E:K,7,FALSE)-4</f>
        <v>33</v>
      </c>
      <c r="AG126" s="42">
        <f t="shared" si="93"/>
        <v>258.5</v>
      </c>
      <c r="AH126" s="42">
        <f t="shared" si="94"/>
        <v>258.5</v>
      </c>
      <c r="AI126" s="42">
        <f t="shared" si="95"/>
        <v>1004</v>
      </c>
      <c r="AJ126" s="42" t="s">
        <v>627</v>
      </c>
      <c r="AK126" s="662">
        <f>VLOOKUP(A:A,'MCN Singapore onf rates'!E:K,7,FALSE)-7</f>
        <v>30</v>
      </c>
      <c r="AL126" s="29"/>
      <c r="AM126" s="29"/>
      <c r="AN126" s="29"/>
      <c r="AO126" s="29"/>
      <c r="AP126" s="29"/>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row>
    <row r="127" spans="1:62" s="715" customFormat="1">
      <c r="A127" s="39" t="s">
        <v>70</v>
      </c>
      <c r="B127" s="40" t="s">
        <v>139</v>
      </c>
      <c r="C127" s="40" t="s">
        <v>713</v>
      </c>
      <c r="D127" s="195">
        <f>VLOOKUP(A:A,'MCN Busan onf rates'!C:D,2,FALSE)</f>
        <v>235</v>
      </c>
      <c r="E127" s="195">
        <f>VLOOKUP(A:A,'MCN Busan onf rates'!C:F,4,FALSE)</f>
        <v>0</v>
      </c>
      <c r="F127" s="195">
        <f>VLOOKUP(A:A,'MCN Singapore onf rates'!E:H,2,FALSE)</f>
        <v>122</v>
      </c>
      <c r="G127" s="195">
        <f>VLOOKUP(A:A,'MCN Singapore onf rates'!E:H,3,FALSE)</f>
        <v>0</v>
      </c>
      <c r="H127" s="195" t="e">
        <f>VLOOKUP(A:A,'NZ &amp; Pacific Island Rates'!B:G,2,FALSE)</f>
        <v>#N/A</v>
      </c>
      <c r="I127" s="195">
        <v>62.5</v>
      </c>
      <c r="J127" s="195">
        <v>10</v>
      </c>
      <c r="K127" s="494" t="s">
        <v>627</v>
      </c>
      <c r="L127" s="195">
        <f t="shared" si="89"/>
        <v>194.5</v>
      </c>
      <c r="M127" s="42">
        <f t="shared" si="73"/>
        <v>194.5</v>
      </c>
      <c r="N127" s="42">
        <f t="shared" ref="N127:N158" si="98">SUBTOTAL(9,M127)</f>
        <v>194.5</v>
      </c>
      <c r="O127" s="42">
        <f t="shared" ref="O127:O158" si="99">SUBTOTAL(9,M127)</f>
        <v>194.5</v>
      </c>
      <c r="P127" s="42" t="str">
        <f t="shared" si="84"/>
        <v>SIN</v>
      </c>
      <c r="Q127" s="657">
        <f>VLOOKUP(A:A,'MCN Singapore onf rates'!E:K,7,FALSE)</f>
        <v>27</v>
      </c>
      <c r="R127" s="42">
        <f t="shared" si="65"/>
        <v>194.5</v>
      </c>
      <c r="S127" s="42">
        <f t="shared" si="66"/>
        <v>194.5</v>
      </c>
      <c r="T127" s="42">
        <f t="shared" si="67"/>
        <v>194.5</v>
      </c>
      <c r="U127" s="42" t="str">
        <f t="shared" si="71"/>
        <v>SIN</v>
      </c>
      <c r="V127" s="657">
        <f t="shared" si="96"/>
        <v>26</v>
      </c>
      <c r="W127" s="42">
        <f t="shared" si="68"/>
        <v>194.5</v>
      </c>
      <c r="X127" s="42">
        <f t="shared" si="69"/>
        <v>194.5</v>
      </c>
      <c r="Y127" s="42">
        <f t="shared" si="70"/>
        <v>194.5</v>
      </c>
      <c r="Z127" s="54" t="str">
        <f t="shared" si="64"/>
        <v>SIN</v>
      </c>
      <c r="AA127" s="657">
        <f t="shared" si="97"/>
        <v>24</v>
      </c>
      <c r="AB127" s="42">
        <f t="shared" si="90"/>
        <v>204.5</v>
      </c>
      <c r="AC127" s="42">
        <f t="shared" si="91"/>
        <v>204.5</v>
      </c>
      <c r="AD127" s="42">
        <f t="shared" si="92"/>
        <v>204.5</v>
      </c>
      <c r="AE127" s="42" t="s">
        <v>627</v>
      </c>
      <c r="AF127" s="657">
        <f>VLOOKUP(A:A,'MCN Singapore onf rates'!E:K,7,FALSE)-4</f>
        <v>23</v>
      </c>
      <c r="AG127" s="42">
        <f t="shared" si="93"/>
        <v>204.5</v>
      </c>
      <c r="AH127" s="42">
        <f t="shared" si="94"/>
        <v>204.5</v>
      </c>
      <c r="AI127" s="42">
        <f t="shared" si="95"/>
        <v>204.5</v>
      </c>
      <c r="AJ127" s="42" t="s">
        <v>627</v>
      </c>
      <c r="AK127" s="662">
        <f>VLOOKUP(A:A,'MCN Singapore onf rates'!E:K,7,FALSE)-7</f>
        <v>20</v>
      </c>
      <c r="AL127" s="29"/>
      <c r="AM127" s="29"/>
      <c r="AN127" s="29"/>
      <c r="AO127" s="29"/>
      <c r="AP127" s="29"/>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row>
    <row r="128" spans="1:62" s="715" customFormat="1" ht="13.2" customHeight="1">
      <c r="A128" s="39" t="s">
        <v>563</v>
      </c>
      <c r="B128" s="40" t="s">
        <v>139</v>
      </c>
      <c r="C128" s="40" t="s">
        <v>713</v>
      </c>
      <c r="D128" s="195" t="e">
        <f>VLOOKUP(A:A,'MCN Busan onf rates'!C:D,2,FALSE)</f>
        <v>#N/A</v>
      </c>
      <c r="E128" s="195" t="e">
        <f>VLOOKUP(A:A,'MCN Busan onf rates'!C:F,4,FALSE)</f>
        <v>#N/A</v>
      </c>
      <c r="F128" s="195">
        <f>VLOOKUP(A:A,'MCN Singapore onf rates'!E:H,2,FALSE)</f>
        <v>142</v>
      </c>
      <c r="G128" s="195">
        <f>VLOOKUP(A:A,'MCN Singapore onf rates'!E:H,3,FALSE)</f>
        <v>0</v>
      </c>
      <c r="H128" s="195" t="e">
        <f>VLOOKUP(A:A,'NZ &amp; Pacific Island Rates'!B:G,2,FALSE)</f>
        <v>#N/A</v>
      </c>
      <c r="I128" s="195">
        <v>62.5</v>
      </c>
      <c r="J128" s="195">
        <v>10</v>
      </c>
      <c r="K128" s="494" t="s">
        <v>627</v>
      </c>
      <c r="L128" s="195">
        <f t="shared" si="89"/>
        <v>214.5</v>
      </c>
      <c r="M128" s="42">
        <f t="shared" si="73"/>
        <v>214.5</v>
      </c>
      <c r="N128" s="42">
        <f t="shared" si="98"/>
        <v>214.5</v>
      </c>
      <c r="O128" s="42">
        <f t="shared" si="99"/>
        <v>214.5</v>
      </c>
      <c r="P128" s="42" t="str">
        <f t="shared" si="84"/>
        <v>SIN</v>
      </c>
      <c r="Q128" s="657">
        <f>VLOOKUP(A:A,'MCN Singapore onf rates'!E:K,7,FALSE)</f>
        <v>31</v>
      </c>
      <c r="R128" s="42">
        <f t="shared" si="65"/>
        <v>214.5</v>
      </c>
      <c r="S128" s="42">
        <f t="shared" si="66"/>
        <v>214.5</v>
      </c>
      <c r="T128" s="42">
        <f t="shared" si="67"/>
        <v>214.5</v>
      </c>
      <c r="U128" s="42" t="str">
        <f t="shared" si="71"/>
        <v>SIN</v>
      </c>
      <c r="V128" s="657">
        <f t="shared" si="96"/>
        <v>30</v>
      </c>
      <c r="W128" s="42">
        <f t="shared" si="68"/>
        <v>214.5</v>
      </c>
      <c r="X128" s="42">
        <f t="shared" si="69"/>
        <v>214.5</v>
      </c>
      <c r="Y128" s="42">
        <f t="shared" si="70"/>
        <v>214.5</v>
      </c>
      <c r="Z128" s="54" t="str">
        <f t="shared" si="64"/>
        <v>SIN</v>
      </c>
      <c r="AA128" s="657">
        <f t="shared" si="97"/>
        <v>28</v>
      </c>
      <c r="AB128" s="42">
        <f t="shared" si="90"/>
        <v>224.5</v>
      </c>
      <c r="AC128" s="42">
        <f t="shared" si="91"/>
        <v>224.5</v>
      </c>
      <c r="AD128" s="42">
        <f t="shared" si="92"/>
        <v>224.5</v>
      </c>
      <c r="AE128" s="42" t="s">
        <v>627</v>
      </c>
      <c r="AF128" s="657">
        <f>VLOOKUP(A:A,'MCN Singapore onf rates'!E:K,7,FALSE)-4</f>
        <v>27</v>
      </c>
      <c r="AG128" s="42">
        <f t="shared" si="93"/>
        <v>224.5</v>
      </c>
      <c r="AH128" s="42">
        <f t="shared" si="94"/>
        <v>224.5</v>
      </c>
      <c r="AI128" s="42">
        <f t="shared" si="95"/>
        <v>224.5</v>
      </c>
      <c r="AJ128" s="42" t="s">
        <v>627</v>
      </c>
      <c r="AK128" s="662">
        <f>VLOOKUP(A:A,'MCN Singapore onf rates'!E:K,7,FALSE)-7</f>
        <v>24</v>
      </c>
      <c r="AL128" s="29"/>
      <c r="AM128" s="29"/>
      <c r="AN128" s="29"/>
      <c r="AO128" s="29"/>
      <c r="AP128" s="29"/>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row>
    <row r="129" spans="1:62" s="715" customFormat="1">
      <c r="A129" s="39" t="s">
        <v>564</v>
      </c>
      <c r="B129" s="40" t="s">
        <v>139</v>
      </c>
      <c r="C129" s="40" t="s">
        <v>713</v>
      </c>
      <c r="D129" s="195">
        <f>VLOOKUP(A:A,'MCN Busan onf rates'!C:D,2,FALSE)</f>
        <v>185</v>
      </c>
      <c r="E129" s="195">
        <f>VLOOKUP(A:A,'MCN Busan onf rates'!C:F,4,FALSE)</f>
        <v>0</v>
      </c>
      <c r="F129" s="195">
        <f>VLOOKUP(A:A,'MCN Singapore onf rates'!E:H,2,FALSE)</f>
        <v>97</v>
      </c>
      <c r="G129" s="195">
        <f>VLOOKUP(A:A,'MCN Singapore onf rates'!E:H,3,FALSE)</f>
        <v>0</v>
      </c>
      <c r="H129" s="195" t="e">
        <f>VLOOKUP(A:A,'NZ &amp; Pacific Island Rates'!B:G,2,FALSE)</f>
        <v>#N/A</v>
      </c>
      <c r="I129" s="195">
        <v>62.5</v>
      </c>
      <c r="J129" s="195">
        <v>10</v>
      </c>
      <c r="K129" s="494" t="s">
        <v>627</v>
      </c>
      <c r="L129" s="195">
        <f t="shared" si="89"/>
        <v>169.5</v>
      </c>
      <c r="M129" s="42">
        <f t="shared" si="73"/>
        <v>169.5</v>
      </c>
      <c r="N129" s="42">
        <f t="shared" si="98"/>
        <v>169.5</v>
      </c>
      <c r="O129" s="42">
        <f t="shared" si="99"/>
        <v>169.5</v>
      </c>
      <c r="P129" s="42" t="str">
        <f t="shared" si="84"/>
        <v>SIN</v>
      </c>
      <c r="Q129" s="657">
        <f>VLOOKUP(A:A,'MCN Singapore onf rates'!E:K,7,FALSE)</f>
        <v>36</v>
      </c>
      <c r="R129" s="42">
        <f t="shared" si="65"/>
        <v>169.5</v>
      </c>
      <c r="S129" s="42">
        <f t="shared" si="66"/>
        <v>169.5</v>
      </c>
      <c r="T129" s="42">
        <f t="shared" si="67"/>
        <v>169.5</v>
      </c>
      <c r="U129" s="42" t="str">
        <f t="shared" si="71"/>
        <v>SIN</v>
      </c>
      <c r="V129" s="657">
        <f t="shared" si="96"/>
        <v>35</v>
      </c>
      <c r="W129" s="42">
        <f t="shared" si="68"/>
        <v>169.5</v>
      </c>
      <c r="X129" s="42">
        <f t="shared" si="69"/>
        <v>169.5</v>
      </c>
      <c r="Y129" s="42">
        <f t="shared" si="70"/>
        <v>169.5</v>
      </c>
      <c r="Z129" s="54" t="str">
        <f t="shared" si="64"/>
        <v>SIN</v>
      </c>
      <c r="AA129" s="657">
        <f t="shared" si="97"/>
        <v>33</v>
      </c>
      <c r="AB129" s="42">
        <f t="shared" si="90"/>
        <v>179.5</v>
      </c>
      <c r="AC129" s="42">
        <f t="shared" si="91"/>
        <v>179.5</v>
      </c>
      <c r="AD129" s="42">
        <f t="shared" si="92"/>
        <v>179.5</v>
      </c>
      <c r="AE129" s="42" t="s">
        <v>627</v>
      </c>
      <c r="AF129" s="657">
        <f>VLOOKUP(A:A,'MCN Singapore onf rates'!E:K,7,FALSE)-4</f>
        <v>32</v>
      </c>
      <c r="AG129" s="42">
        <f t="shared" si="93"/>
        <v>179.5</v>
      </c>
      <c r="AH129" s="42">
        <f t="shared" si="94"/>
        <v>179.5</v>
      </c>
      <c r="AI129" s="42">
        <f t="shared" si="95"/>
        <v>179.5</v>
      </c>
      <c r="AJ129" s="42" t="s">
        <v>627</v>
      </c>
      <c r="AK129" s="662">
        <f>VLOOKUP(A:A,'MCN Singapore onf rates'!E:K,7,FALSE)-7</f>
        <v>29</v>
      </c>
      <c r="AL129" s="29"/>
      <c r="AM129" s="29"/>
      <c r="AN129" s="29"/>
      <c r="AO129" s="29"/>
      <c r="AP129" s="29"/>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row>
    <row r="130" spans="1:62" s="715" customFormat="1">
      <c r="A130" s="39" t="s">
        <v>568</v>
      </c>
      <c r="B130" s="40" t="s">
        <v>134</v>
      </c>
      <c r="C130" s="40" t="s">
        <v>713</v>
      </c>
      <c r="D130" s="195">
        <f>VLOOKUP(A:A,'MCN Busan onf rates'!C:D,2,FALSE)</f>
        <v>30</v>
      </c>
      <c r="E130" s="195">
        <f>VLOOKUP(A:A,'MCN Busan onf rates'!C:F,4,FALSE)</f>
        <v>0</v>
      </c>
      <c r="F130" s="195" t="e">
        <f>VLOOKUP(A:A,'MCN Singapore onf rates'!E:H,2,FALSE)</f>
        <v>#N/A</v>
      </c>
      <c r="G130" s="195" t="s">
        <v>1462</v>
      </c>
      <c r="H130" s="195" t="e">
        <f>VLOOKUP(A:A,'NZ &amp; Pacific Island Rates'!B:G,2,FALSE)</f>
        <v>#N/A</v>
      </c>
      <c r="I130" s="195">
        <v>62.5</v>
      </c>
      <c r="J130" s="195">
        <v>-50</v>
      </c>
      <c r="K130" s="474" t="s">
        <v>628</v>
      </c>
      <c r="L130" s="195">
        <f>SUM(I130+D130+J130)</f>
        <v>42.5</v>
      </c>
      <c r="M130" s="51">
        <f t="shared" si="73"/>
        <v>42.5</v>
      </c>
      <c r="N130" s="51">
        <f t="shared" si="98"/>
        <v>42.5</v>
      </c>
      <c r="O130" s="51">
        <f t="shared" si="99"/>
        <v>42.5</v>
      </c>
      <c r="P130" s="51" t="str">
        <f t="shared" si="84"/>
        <v>BUS</v>
      </c>
      <c r="Q130" s="52">
        <f>VLOOKUP(A:A,'MCN Busan onf rates'!C:K,9,FALSE)</f>
        <v>33</v>
      </c>
      <c r="R130" s="51">
        <f t="shared" si="65"/>
        <v>42.5</v>
      </c>
      <c r="S130" s="51">
        <f t="shared" si="66"/>
        <v>42.5</v>
      </c>
      <c r="T130" s="51">
        <f t="shared" si="67"/>
        <v>42.5</v>
      </c>
      <c r="U130" s="51" t="str">
        <f t="shared" si="71"/>
        <v>BUS</v>
      </c>
      <c r="V130" s="492">
        <f t="shared" si="96"/>
        <v>32</v>
      </c>
      <c r="W130" s="51">
        <f t="shared" si="68"/>
        <v>42.5</v>
      </c>
      <c r="X130" s="51">
        <f t="shared" si="69"/>
        <v>42.5</v>
      </c>
      <c r="Y130" s="51">
        <f t="shared" si="70"/>
        <v>42.5</v>
      </c>
      <c r="Z130" s="54" t="str">
        <f t="shared" si="64"/>
        <v>BUS</v>
      </c>
      <c r="AA130" s="492">
        <f t="shared" si="97"/>
        <v>30</v>
      </c>
      <c r="AB130" s="42">
        <v>39</v>
      </c>
      <c r="AC130" s="42">
        <v>39</v>
      </c>
      <c r="AD130" s="42">
        <v>39</v>
      </c>
      <c r="AE130" s="51" t="s">
        <v>690</v>
      </c>
      <c r="AF130" s="51" t="s">
        <v>690</v>
      </c>
      <c r="AG130" s="51" t="s">
        <v>690</v>
      </c>
      <c r="AH130" s="51" t="s">
        <v>690</v>
      </c>
      <c r="AI130" s="51" t="s">
        <v>690</v>
      </c>
      <c r="AJ130" s="51" t="s">
        <v>690</v>
      </c>
      <c r="AK130" s="662" t="str">
        <f>AF130</f>
        <v>ON APP</v>
      </c>
      <c r="AL130" s="29"/>
      <c r="AM130" s="29"/>
      <c r="AN130" s="29"/>
      <c r="AO130" s="29"/>
      <c r="AP130" s="29"/>
    </row>
    <row r="131" spans="1:62" s="715" customFormat="1">
      <c r="A131" s="39" t="s">
        <v>566</v>
      </c>
      <c r="B131" s="40" t="s">
        <v>134</v>
      </c>
      <c r="C131" s="40" t="s">
        <v>713</v>
      </c>
      <c r="D131" s="195" t="e">
        <f>VLOOKUP(A:A,'MCN Busan onf rates'!C:D,2,FALSE)</f>
        <v>#N/A</v>
      </c>
      <c r="E131" s="195" t="e">
        <f>VLOOKUP(A:A,'MCN Busan onf rates'!C:F,4,FALSE)</f>
        <v>#N/A</v>
      </c>
      <c r="F131" s="195">
        <f>VLOOKUP(A:A,'MCN Singapore onf rates'!E:H,2,FALSE)</f>
        <v>-10</v>
      </c>
      <c r="G131" s="195">
        <f>VLOOKUP(A:A,'MCN Singapore onf rates'!E:H,3,FALSE)</f>
        <v>0</v>
      </c>
      <c r="H131" s="195" t="e">
        <f>VLOOKUP(A:A,'NZ &amp; Pacific Island Rates'!B:G,2,FALSE)</f>
        <v>#N/A</v>
      </c>
      <c r="I131" s="195">
        <v>62.5</v>
      </c>
      <c r="J131" s="195">
        <v>0</v>
      </c>
      <c r="K131" s="494" t="s">
        <v>627</v>
      </c>
      <c r="L131" s="195">
        <f t="shared" ref="L131:L160" si="100">SUM(I131+F131+J131)</f>
        <v>52.5</v>
      </c>
      <c r="M131" s="42">
        <f t="shared" si="73"/>
        <v>52.5</v>
      </c>
      <c r="N131" s="42">
        <f t="shared" si="98"/>
        <v>52.5</v>
      </c>
      <c r="O131" s="42">
        <f t="shared" si="99"/>
        <v>52.5</v>
      </c>
      <c r="P131" s="42" t="str">
        <f t="shared" si="84"/>
        <v>SIN</v>
      </c>
      <c r="Q131" s="657">
        <f>VLOOKUP(A:A,'MCN Singapore onf rates'!E:K,7,FALSE)</f>
        <v>24</v>
      </c>
      <c r="R131" s="42">
        <f t="shared" si="65"/>
        <v>52.5</v>
      </c>
      <c r="S131" s="42">
        <f t="shared" si="66"/>
        <v>52.5</v>
      </c>
      <c r="T131" s="42">
        <f t="shared" si="67"/>
        <v>52.5</v>
      </c>
      <c r="U131" s="42" t="str">
        <f t="shared" si="71"/>
        <v>SIN</v>
      </c>
      <c r="V131" s="657">
        <f t="shared" si="96"/>
        <v>23</v>
      </c>
      <c r="W131" s="42">
        <f t="shared" si="68"/>
        <v>52.5</v>
      </c>
      <c r="X131" s="42">
        <f t="shared" si="69"/>
        <v>52.5</v>
      </c>
      <c r="Y131" s="42">
        <f t="shared" si="70"/>
        <v>52.5</v>
      </c>
      <c r="Z131" s="54" t="str">
        <f t="shared" si="64"/>
        <v>SIN</v>
      </c>
      <c r="AA131" s="657">
        <f t="shared" si="97"/>
        <v>21</v>
      </c>
      <c r="AB131" s="42">
        <f t="shared" ref="AB131:AB160" si="101">SUM(W131+10)</f>
        <v>62.5</v>
      </c>
      <c r="AC131" s="42">
        <f t="shared" ref="AC131:AC160" si="102">SUM(X131+10)</f>
        <v>62.5</v>
      </c>
      <c r="AD131" s="42">
        <f t="shared" ref="AD131:AD160" si="103">SUM(Y131+10)</f>
        <v>62.5</v>
      </c>
      <c r="AE131" s="42" t="s">
        <v>627</v>
      </c>
      <c r="AF131" s="657">
        <f>VLOOKUP(A:A,'MCN Singapore onf rates'!E:K,7,FALSE)-4</f>
        <v>20</v>
      </c>
      <c r="AG131" s="42">
        <f t="shared" ref="AG131:AG160" si="104">SUM(W131+10)</f>
        <v>62.5</v>
      </c>
      <c r="AH131" s="42">
        <f t="shared" ref="AH131:AH160" si="105">SUM(X131+10)</f>
        <v>62.5</v>
      </c>
      <c r="AI131" s="42">
        <f t="shared" ref="AI131:AI160" si="106">SUM(Y131+10)</f>
        <v>62.5</v>
      </c>
      <c r="AJ131" s="42" t="s">
        <v>627</v>
      </c>
      <c r="AK131" s="662">
        <f>VLOOKUP(A:A,'MCN Singapore onf rates'!E:K,7,FALSE)-7</f>
        <v>17</v>
      </c>
      <c r="AL131" s="29"/>
      <c r="AM131" s="29"/>
      <c r="AN131" s="29"/>
      <c r="AO131" s="29"/>
      <c r="AP131" s="29"/>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row>
    <row r="132" spans="1:62" s="715" customFormat="1">
      <c r="A132" s="39" t="s">
        <v>67</v>
      </c>
      <c r="B132" s="40" t="s">
        <v>134</v>
      </c>
      <c r="C132" s="40" t="s">
        <v>713</v>
      </c>
      <c r="D132" s="195">
        <f>VLOOKUP(A:A,'MCN Busan onf rates'!C:D,2,FALSE)</f>
        <v>25</v>
      </c>
      <c r="E132" s="195">
        <f>VLOOKUP(A:A,'MCN Busan onf rates'!C:F,4,FALSE)</f>
        <v>0</v>
      </c>
      <c r="F132" s="195">
        <f>VLOOKUP(A:A,'MCN Singapore onf rates'!E:H,2,FALSE)</f>
        <v>-60</v>
      </c>
      <c r="G132" s="195">
        <f>VLOOKUP(A:A,'MCN Singapore onf rates'!E:H,3,FALSE)</f>
        <v>0</v>
      </c>
      <c r="H132" s="195" t="e">
        <f>VLOOKUP(A:A,'NZ &amp; Pacific Island Rates'!B:G,2,FALSE)</f>
        <v>#N/A</v>
      </c>
      <c r="I132" s="195">
        <v>62.5</v>
      </c>
      <c r="J132" s="195">
        <v>12.5</v>
      </c>
      <c r="K132" s="494" t="s">
        <v>627</v>
      </c>
      <c r="L132" s="195">
        <f t="shared" si="100"/>
        <v>15</v>
      </c>
      <c r="M132" s="42">
        <f t="shared" si="73"/>
        <v>15</v>
      </c>
      <c r="N132" s="42">
        <f t="shared" si="98"/>
        <v>15</v>
      </c>
      <c r="O132" s="42">
        <f t="shared" si="99"/>
        <v>15</v>
      </c>
      <c r="P132" s="42" t="str">
        <f t="shared" si="84"/>
        <v>SIN</v>
      </c>
      <c r="Q132" s="657">
        <f>VLOOKUP(A:A,'MCN Singapore onf rates'!E:K,7,FALSE)</f>
        <v>24</v>
      </c>
      <c r="R132" s="42">
        <f t="shared" si="65"/>
        <v>15</v>
      </c>
      <c r="S132" s="42">
        <f t="shared" si="66"/>
        <v>15</v>
      </c>
      <c r="T132" s="42">
        <f t="shared" si="67"/>
        <v>15</v>
      </c>
      <c r="U132" s="42" t="str">
        <f t="shared" si="71"/>
        <v>SIN</v>
      </c>
      <c r="V132" s="657">
        <f t="shared" si="96"/>
        <v>23</v>
      </c>
      <c r="W132" s="42">
        <f t="shared" si="68"/>
        <v>15</v>
      </c>
      <c r="X132" s="42">
        <f t="shared" si="69"/>
        <v>15</v>
      </c>
      <c r="Y132" s="42">
        <f t="shared" si="70"/>
        <v>15</v>
      </c>
      <c r="Z132" s="54" t="str">
        <f t="shared" si="64"/>
        <v>SIN</v>
      </c>
      <c r="AA132" s="657">
        <f t="shared" si="97"/>
        <v>21</v>
      </c>
      <c r="AB132" s="42">
        <f t="shared" si="101"/>
        <v>25</v>
      </c>
      <c r="AC132" s="42">
        <f t="shared" si="102"/>
        <v>25</v>
      </c>
      <c r="AD132" s="42">
        <f t="shared" si="103"/>
        <v>25</v>
      </c>
      <c r="AE132" s="42" t="s">
        <v>627</v>
      </c>
      <c r="AF132" s="657">
        <f>VLOOKUP(A:A,'MCN Singapore onf rates'!E:K,7,FALSE)-4</f>
        <v>20</v>
      </c>
      <c r="AG132" s="42">
        <f t="shared" si="104"/>
        <v>25</v>
      </c>
      <c r="AH132" s="42">
        <f t="shared" si="105"/>
        <v>25</v>
      </c>
      <c r="AI132" s="42">
        <f t="shared" si="106"/>
        <v>25</v>
      </c>
      <c r="AJ132" s="42" t="s">
        <v>627</v>
      </c>
      <c r="AK132" s="662">
        <f>VLOOKUP(A:A,'MCN Singapore onf rates'!E:K,7,FALSE)-7</f>
        <v>17</v>
      </c>
      <c r="AL132" s="29"/>
      <c r="AM132" s="29"/>
      <c r="AN132" s="29"/>
      <c r="AO132" s="29"/>
      <c r="AP132" s="29"/>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row>
    <row r="133" spans="1:62" s="715" customFormat="1" ht="15" customHeight="1">
      <c r="A133" s="39" t="s">
        <v>567</v>
      </c>
      <c r="B133" s="40" t="s">
        <v>134</v>
      </c>
      <c r="C133" s="40" t="s">
        <v>713</v>
      </c>
      <c r="D133" s="195" t="e">
        <f>VLOOKUP(A:A,'MCN Busan onf rates'!C:D,2,FALSE)</f>
        <v>#N/A</v>
      </c>
      <c r="E133" s="195" t="e">
        <f>VLOOKUP(A:A,'MCN Busan onf rates'!C:F,4,FALSE)</f>
        <v>#N/A</v>
      </c>
      <c r="F133" s="195">
        <f>VLOOKUP(A:A,'MCN Singapore onf rates'!E:H,2,FALSE)</f>
        <v>-14</v>
      </c>
      <c r="G133" s="195">
        <f>VLOOKUP(A:A,'MCN Singapore onf rates'!E:H,3,FALSE)</f>
        <v>0</v>
      </c>
      <c r="H133" s="195" t="e">
        <f>VLOOKUP(A:A,'NZ &amp; Pacific Island Rates'!B:G,2,FALSE)</f>
        <v>#N/A</v>
      </c>
      <c r="I133" s="195">
        <v>62.5</v>
      </c>
      <c r="J133" s="195">
        <v>-6</v>
      </c>
      <c r="K133" s="494" t="s">
        <v>627</v>
      </c>
      <c r="L133" s="195">
        <f t="shared" si="100"/>
        <v>42.5</v>
      </c>
      <c r="M133" s="42">
        <f t="shared" si="73"/>
        <v>42.5</v>
      </c>
      <c r="N133" s="42">
        <f t="shared" si="98"/>
        <v>42.5</v>
      </c>
      <c r="O133" s="42">
        <f t="shared" si="99"/>
        <v>42.5</v>
      </c>
      <c r="P133" s="42" t="str">
        <f t="shared" si="84"/>
        <v>SIN</v>
      </c>
      <c r="Q133" s="657">
        <f>VLOOKUP(A:A,'MCN Singapore onf rates'!E:K,7,FALSE)</f>
        <v>24</v>
      </c>
      <c r="R133" s="42">
        <f t="shared" si="65"/>
        <v>42.5</v>
      </c>
      <c r="S133" s="42">
        <f t="shared" si="66"/>
        <v>42.5</v>
      </c>
      <c r="T133" s="42">
        <f t="shared" si="67"/>
        <v>42.5</v>
      </c>
      <c r="U133" s="42" t="str">
        <f t="shared" si="71"/>
        <v>SIN</v>
      </c>
      <c r="V133" s="657">
        <f t="shared" si="96"/>
        <v>23</v>
      </c>
      <c r="W133" s="42">
        <f t="shared" si="68"/>
        <v>42.5</v>
      </c>
      <c r="X133" s="42">
        <f t="shared" si="69"/>
        <v>42.5</v>
      </c>
      <c r="Y133" s="42">
        <f t="shared" si="70"/>
        <v>42.5</v>
      </c>
      <c r="Z133" s="54" t="str">
        <f t="shared" si="64"/>
        <v>SIN</v>
      </c>
      <c r="AA133" s="657">
        <f t="shared" si="97"/>
        <v>21</v>
      </c>
      <c r="AB133" s="42">
        <f t="shared" si="101"/>
        <v>52.5</v>
      </c>
      <c r="AC133" s="42">
        <f t="shared" si="102"/>
        <v>52.5</v>
      </c>
      <c r="AD133" s="42">
        <f t="shared" si="103"/>
        <v>52.5</v>
      </c>
      <c r="AE133" s="42" t="s">
        <v>627</v>
      </c>
      <c r="AF133" s="657">
        <f>VLOOKUP(A:A,'MCN Singapore onf rates'!E:K,7,FALSE)-4</f>
        <v>20</v>
      </c>
      <c r="AG133" s="42">
        <f t="shared" si="104"/>
        <v>52.5</v>
      </c>
      <c r="AH133" s="42">
        <f t="shared" si="105"/>
        <v>52.5</v>
      </c>
      <c r="AI133" s="42">
        <f t="shared" si="106"/>
        <v>52.5</v>
      </c>
      <c r="AJ133" s="42" t="s">
        <v>627</v>
      </c>
      <c r="AK133" s="662">
        <f>VLOOKUP(A:A,'MCN Singapore onf rates'!E:K,7,FALSE)-7</f>
        <v>17</v>
      </c>
      <c r="AL133" s="29"/>
      <c r="AM133" s="29"/>
      <c r="AN133" s="29"/>
      <c r="AO133" s="29"/>
      <c r="AP133" s="29"/>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row>
    <row r="134" spans="1:62" s="715" customFormat="1">
      <c r="A134" s="39" t="s">
        <v>136</v>
      </c>
      <c r="B134" s="40" t="s">
        <v>137</v>
      </c>
      <c r="C134" s="40" t="s">
        <v>713</v>
      </c>
      <c r="D134" s="195" t="e">
        <f>VLOOKUP(A:A,'MCN Busan onf rates'!C:D,2,FALSE)</f>
        <v>#N/A</v>
      </c>
      <c r="E134" s="195" t="e">
        <f>VLOOKUP(A:A,'MCN Busan onf rates'!C:F,4,FALSE)</f>
        <v>#N/A</v>
      </c>
      <c r="F134" s="195">
        <f>VLOOKUP(A:A,'MCN Singapore onf rates'!E:H,2,FALSE)</f>
        <v>270</v>
      </c>
      <c r="G134" s="195">
        <f>VLOOKUP(A:A,'MCN Singapore onf rates'!E:H,3,FALSE)</f>
        <v>0</v>
      </c>
      <c r="H134" s="195" t="e">
        <f>VLOOKUP(A:A,'NZ &amp; Pacific Island Rates'!B:G,2,FALSE)</f>
        <v>#N/A</v>
      </c>
      <c r="I134" s="195">
        <v>62.5</v>
      </c>
      <c r="J134" s="195">
        <v>10</v>
      </c>
      <c r="K134" s="494" t="s">
        <v>627</v>
      </c>
      <c r="L134" s="195">
        <f t="shared" si="100"/>
        <v>342.5</v>
      </c>
      <c r="M134" s="42">
        <f t="shared" si="73"/>
        <v>342.5</v>
      </c>
      <c r="N134" s="42">
        <f t="shared" si="98"/>
        <v>342.5</v>
      </c>
      <c r="O134" s="42">
        <f t="shared" si="99"/>
        <v>342.5</v>
      </c>
      <c r="P134" s="42" t="str">
        <f t="shared" si="84"/>
        <v>SIN</v>
      </c>
      <c r="Q134" s="657">
        <f>VLOOKUP(A:A,'MCN Singapore onf rates'!E:K,7,FALSE)</f>
        <v>34</v>
      </c>
      <c r="R134" s="42">
        <f t="shared" si="65"/>
        <v>342.5</v>
      </c>
      <c r="S134" s="42">
        <f t="shared" si="66"/>
        <v>342.5</v>
      </c>
      <c r="T134" s="42">
        <f t="shared" si="67"/>
        <v>342.5</v>
      </c>
      <c r="U134" s="42" t="str">
        <f t="shared" si="71"/>
        <v>SIN</v>
      </c>
      <c r="V134" s="657">
        <f t="shared" si="96"/>
        <v>33</v>
      </c>
      <c r="W134" s="42">
        <f t="shared" si="68"/>
        <v>342.5</v>
      </c>
      <c r="X134" s="42">
        <f t="shared" si="69"/>
        <v>342.5</v>
      </c>
      <c r="Y134" s="42">
        <f t="shared" si="70"/>
        <v>342.5</v>
      </c>
      <c r="Z134" s="54" t="str">
        <f t="shared" si="64"/>
        <v>SIN</v>
      </c>
      <c r="AA134" s="657">
        <f t="shared" si="97"/>
        <v>31</v>
      </c>
      <c r="AB134" s="42">
        <f t="shared" si="101"/>
        <v>352.5</v>
      </c>
      <c r="AC134" s="42">
        <f t="shared" si="102"/>
        <v>352.5</v>
      </c>
      <c r="AD134" s="42">
        <f t="shared" si="103"/>
        <v>352.5</v>
      </c>
      <c r="AE134" s="42" t="s">
        <v>627</v>
      </c>
      <c r="AF134" s="657">
        <f>VLOOKUP(A:A,'MCN Singapore onf rates'!E:K,7,FALSE)-4</f>
        <v>30</v>
      </c>
      <c r="AG134" s="42">
        <f t="shared" si="104"/>
        <v>352.5</v>
      </c>
      <c r="AH134" s="42">
        <f t="shared" si="105"/>
        <v>352.5</v>
      </c>
      <c r="AI134" s="42">
        <f t="shared" si="106"/>
        <v>352.5</v>
      </c>
      <c r="AJ134" s="42" t="s">
        <v>627</v>
      </c>
      <c r="AK134" s="662">
        <f>VLOOKUP(A:A,'MCN Singapore onf rates'!E:K,7,FALSE)-7</f>
        <v>27</v>
      </c>
      <c r="AL134" s="29"/>
      <c r="AM134" s="29"/>
      <c r="AN134" s="29"/>
      <c r="AO134" s="29"/>
      <c r="AP134" s="29"/>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row>
    <row r="135" spans="1:62" s="715" customFormat="1">
      <c r="A135" s="39" t="s">
        <v>239</v>
      </c>
      <c r="B135" s="40" t="s">
        <v>543</v>
      </c>
      <c r="C135" s="40" t="s">
        <v>713</v>
      </c>
      <c r="D135" s="195" t="e">
        <f>VLOOKUP(A:A,'MCN Busan onf rates'!C:D,2,FALSE)</f>
        <v>#N/A</v>
      </c>
      <c r="E135" s="195" t="e">
        <f>VLOOKUP(A:A,'MCN Busan onf rates'!C:F,4,FALSE)</f>
        <v>#N/A</v>
      </c>
      <c r="F135" s="195">
        <f>VLOOKUP(A:A,'MCN Singapore onf rates'!E:H,2,FALSE)</f>
        <v>294</v>
      </c>
      <c r="G135" s="195">
        <f>VLOOKUP(A:A,'MCN Singapore onf rates'!E:H,3,FALSE)</f>
        <v>0</v>
      </c>
      <c r="H135" s="195" t="e">
        <f>VLOOKUP(A:A,'NZ &amp; Pacific Island Rates'!B:G,2,FALSE)</f>
        <v>#N/A</v>
      </c>
      <c r="I135" s="195">
        <v>62.5</v>
      </c>
      <c r="J135" s="195">
        <v>10</v>
      </c>
      <c r="K135" s="494" t="s">
        <v>627</v>
      </c>
      <c r="L135" s="195">
        <f t="shared" si="100"/>
        <v>366.5</v>
      </c>
      <c r="M135" s="42">
        <f t="shared" si="73"/>
        <v>366.5</v>
      </c>
      <c r="N135" s="42">
        <f t="shared" si="98"/>
        <v>366.5</v>
      </c>
      <c r="O135" s="42">
        <f t="shared" si="99"/>
        <v>366.5</v>
      </c>
      <c r="P135" s="42" t="str">
        <f t="shared" si="84"/>
        <v>SIN</v>
      </c>
      <c r="Q135" s="657">
        <f>VLOOKUP(A:A,'MCN Singapore onf rates'!E:K,7,FALSE)</f>
        <v>49</v>
      </c>
      <c r="R135" s="42">
        <f t="shared" si="65"/>
        <v>366.5</v>
      </c>
      <c r="S135" s="42">
        <f t="shared" si="66"/>
        <v>366.5</v>
      </c>
      <c r="T135" s="42">
        <f t="shared" si="67"/>
        <v>366.5</v>
      </c>
      <c r="U135" s="42" t="str">
        <f t="shared" si="71"/>
        <v>SIN</v>
      </c>
      <c r="V135" s="657">
        <f t="shared" si="96"/>
        <v>48</v>
      </c>
      <c r="W135" s="42">
        <f t="shared" si="68"/>
        <v>366.5</v>
      </c>
      <c r="X135" s="42">
        <f t="shared" si="69"/>
        <v>366.5</v>
      </c>
      <c r="Y135" s="42">
        <f t="shared" si="70"/>
        <v>366.5</v>
      </c>
      <c r="Z135" s="54" t="str">
        <f t="shared" si="64"/>
        <v>SIN</v>
      </c>
      <c r="AA135" s="657">
        <f t="shared" si="97"/>
        <v>46</v>
      </c>
      <c r="AB135" s="42">
        <f t="shared" si="101"/>
        <v>376.5</v>
      </c>
      <c r="AC135" s="42">
        <f t="shared" si="102"/>
        <v>376.5</v>
      </c>
      <c r="AD135" s="42">
        <f t="shared" si="103"/>
        <v>376.5</v>
      </c>
      <c r="AE135" s="42" t="s">
        <v>627</v>
      </c>
      <c r="AF135" s="657">
        <f>VLOOKUP(A:A,'MCN Singapore onf rates'!E:K,7,FALSE)-4</f>
        <v>45</v>
      </c>
      <c r="AG135" s="42">
        <f t="shared" si="104"/>
        <v>376.5</v>
      </c>
      <c r="AH135" s="42">
        <f t="shared" si="105"/>
        <v>376.5</v>
      </c>
      <c r="AI135" s="42">
        <f t="shared" si="106"/>
        <v>376.5</v>
      </c>
      <c r="AJ135" s="42" t="str">
        <f>Z135</f>
        <v>SIN</v>
      </c>
      <c r="AK135" s="662">
        <f>VLOOKUP(A:A,'MCN Singapore onf rates'!E:K,7,FALSE)-7</f>
        <v>42</v>
      </c>
      <c r="AL135" s="29"/>
      <c r="AM135" s="29"/>
      <c r="AN135" s="29"/>
      <c r="AO135" s="29"/>
      <c r="AP135" s="29"/>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row>
    <row r="136" spans="1:62" s="715" customFormat="1">
      <c r="A136" s="39" t="s">
        <v>569</v>
      </c>
      <c r="B136" s="40" t="s">
        <v>91</v>
      </c>
      <c r="C136" s="40" t="s">
        <v>713</v>
      </c>
      <c r="D136" s="195" t="e">
        <f>VLOOKUP(A:A,'MCN Busan onf rates'!C:D,2,FALSE)</f>
        <v>#N/A</v>
      </c>
      <c r="E136" s="195" t="e">
        <f>VLOOKUP(A:A,'MCN Busan onf rates'!C:F,4,FALSE)</f>
        <v>#N/A</v>
      </c>
      <c r="F136" s="195">
        <f>VLOOKUP(A:A,'MCN Singapore onf rates'!E:H,2,FALSE)</f>
        <v>360</v>
      </c>
      <c r="G136" s="195">
        <f>VLOOKUP(A:A,'MCN Singapore onf rates'!E:H,3,FALSE)</f>
        <v>0</v>
      </c>
      <c r="H136" s="195" t="e">
        <f>VLOOKUP(A:A,'NZ &amp; Pacific Island Rates'!B:G,2,FALSE)</f>
        <v>#N/A</v>
      </c>
      <c r="I136" s="195">
        <v>62.5</v>
      </c>
      <c r="J136" s="195">
        <v>10</v>
      </c>
      <c r="K136" s="494" t="s">
        <v>627</v>
      </c>
      <c r="L136" s="195">
        <f t="shared" si="100"/>
        <v>432.5</v>
      </c>
      <c r="M136" s="42">
        <f t="shared" si="73"/>
        <v>432.5</v>
      </c>
      <c r="N136" s="42">
        <f t="shared" si="98"/>
        <v>432.5</v>
      </c>
      <c r="O136" s="42">
        <f t="shared" si="99"/>
        <v>432.5</v>
      </c>
      <c r="P136" s="42" t="str">
        <f t="shared" si="84"/>
        <v>SIN</v>
      </c>
      <c r="Q136" s="657">
        <f>VLOOKUP(A:A,'MCN Singapore onf rates'!E:K,7,FALSE)</f>
        <v>37</v>
      </c>
      <c r="R136" s="42">
        <f t="shared" si="65"/>
        <v>432.5</v>
      </c>
      <c r="S136" s="42">
        <f t="shared" si="66"/>
        <v>432.5</v>
      </c>
      <c r="T136" s="42">
        <f t="shared" si="67"/>
        <v>432.5</v>
      </c>
      <c r="U136" s="42" t="str">
        <f t="shared" si="71"/>
        <v>SIN</v>
      </c>
      <c r="V136" s="657">
        <f t="shared" si="96"/>
        <v>36</v>
      </c>
      <c r="W136" s="42">
        <f t="shared" si="68"/>
        <v>432.5</v>
      </c>
      <c r="X136" s="42">
        <f t="shared" si="69"/>
        <v>432.5</v>
      </c>
      <c r="Y136" s="42">
        <f t="shared" si="70"/>
        <v>432.5</v>
      </c>
      <c r="Z136" s="54" t="str">
        <f t="shared" si="64"/>
        <v>SIN</v>
      </c>
      <c r="AA136" s="657">
        <f t="shared" si="97"/>
        <v>34</v>
      </c>
      <c r="AB136" s="42">
        <f t="shared" si="101"/>
        <v>442.5</v>
      </c>
      <c r="AC136" s="42">
        <f t="shared" si="102"/>
        <v>442.5</v>
      </c>
      <c r="AD136" s="42">
        <f t="shared" si="103"/>
        <v>442.5</v>
      </c>
      <c r="AE136" s="42" t="s">
        <v>627</v>
      </c>
      <c r="AF136" s="657">
        <f>VLOOKUP(A:A,'MCN Singapore onf rates'!E:K,7,FALSE)-4</f>
        <v>33</v>
      </c>
      <c r="AG136" s="42">
        <f t="shared" si="104"/>
        <v>442.5</v>
      </c>
      <c r="AH136" s="42">
        <f t="shared" si="105"/>
        <v>442.5</v>
      </c>
      <c r="AI136" s="42">
        <f t="shared" si="106"/>
        <v>442.5</v>
      </c>
      <c r="AJ136" s="42" t="s">
        <v>627</v>
      </c>
      <c r="AK136" s="662">
        <f>VLOOKUP(A:A,'MCN Singapore onf rates'!E:K,7,FALSE)-7</f>
        <v>30</v>
      </c>
      <c r="AL136" s="29"/>
      <c r="AM136" s="29"/>
      <c r="AN136" s="29"/>
      <c r="AO136" s="29"/>
      <c r="AP136" s="29"/>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row>
    <row r="137" spans="1:62" s="715" customFormat="1" ht="15" customHeight="1">
      <c r="A137" s="39" t="s">
        <v>274</v>
      </c>
      <c r="B137" s="40" t="s">
        <v>91</v>
      </c>
      <c r="C137" s="40" t="s">
        <v>713</v>
      </c>
      <c r="D137" s="195" t="e">
        <f>VLOOKUP(A:A,'MCN Busan onf rates'!C:D,2,FALSE)</f>
        <v>#N/A</v>
      </c>
      <c r="E137" s="195" t="e">
        <f>VLOOKUP(A:A,'MCN Busan onf rates'!C:F,4,FALSE)</f>
        <v>#N/A</v>
      </c>
      <c r="F137" s="195">
        <f>VLOOKUP(A:A,'MCN Singapore onf rates'!E:H,2,FALSE)</f>
        <v>454</v>
      </c>
      <c r="G137" s="195">
        <f>VLOOKUP(A:A,'MCN Singapore onf rates'!E:H,3,FALSE)</f>
        <v>0</v>
      </c>
      <c r="H137" s="195" t="e">
        <f>VLOOKUP(A:A,'NZ &amp; Pacific Island Rates'!B:G,2,FALSE)</f>
        <v>#N/A</v>
      </c>
      <c r="I137" s="195">
        <v>62.5</v>
      </c>
      <c r="J137" s="195">
        <v>10</v>
      </c>
      <c r="K137" s="494" t="s">
        <v>627</v>
      </c>
      <c r="L137" s="195">
        <f t="shared" si="100"/>
        <v>526.5</v>
      </c>
      <c r="M137" s="42">
        <f t="shared" si="73"/>
        <v>526.5</v>
      </c>
      <c r="N137" s="42">
        <f t="shared" si="98"/>
        <v>526.5</v>
      </c>
      <c r="O137" s="42">
        <f t="shared" si="99"/>
        <v>526.5</v>
      </c>
      <c r="P137" s="42" t="str">
        <f t="shared" si="84"/>
        <v>SIN</v>
      </c>
      <c r="Q137" s="657">
        <f>VLOOKUP(A:A,'MCN Singapore onf rates'!E:K,7,FALSE)</f>
        <v>40</v>
      </c>
      <c r="R137" s="42">
        <f t="shared" si="65"/>
        <v>526.5</v>
      </c>
      <c r="S137" s="42">
        <f t="shared" si="66"/>
        <v>526.5</v>
      </c>
      <c r="T137" s="42">
        <f t="shared" si="67"/>
        <v>526.5</v>
      </c>
      <c r="U137" s="42" t="str">
        <f t="shared" si="71"/>
        <v>SIN</v>
      </c>
      <c r="V137" s="657">
        <f t="shared" si="96"/>
        <v>39</v>
      </c>
      <c r="W137" s="42">
        <f t="shared" si="68"/>
        <v>526.5</v>
      </c>
      <c r="X137" s="42">
        <f t="shared" si="69"/>
        <v>526.5</v>
      </c>
      <c r="Y137" s="42">
        <f t="shared" si="70"/>
        <v>526.5</v>
      </c>
      <c r="Z137" s="54" t="str">
        <f t="shared" si="64"/>
        <v>SIN</v>
      </c>
      <c r="AA137" s="657">
        <f t="shared" si="97"/>
        <v>37</v>
      </c>
      <c r="AB137" s="42">
        <f t="shared" si="101"/>
        <v>536.5</v>
      </c>
      <c r="AC137" s="42">
        <f t="shared" si="102"/>
        <v>536.5</v>
      </c>
      <c r="AD137" s="42">
        <f t="shared" si="103"/>
        <v>536.5</v>
      </c>
      <c r="AE137" s="42" t="s">
        <v>627</v>
      </c>
      <c r="AF137" s="657">
        <f>VLOOKUP(A:A,'MCN Singapore onf rates'!E:K,7,FALSE)-4</f>
        <v>36</v>
      </c>
      <c r="AG137" s="42">
        <f t="shared" si="104"/>
        <v>536.5</v>
      </c>
      <c r="AH137" s="42">
        <f t="shared" si="105"/>
        <v>536.5</v>
      </c>
      <c r="AI137" s="42">
        <f t="shared" si="106"/>
        <v>536.5</v>
      </c>
      <c r="AJ137" s="42" t="s">
        <v>627</v>
      </c>
      <c r="AK137" s="662">
        <f>VLOOKUP(A:A,'MCN Singapore onf rates'!E:K,7,FALSE)-7</f>
        <v>33</v>
      </c>
      <c r="AL137" s="29"/>
      <c r="AM137" s="29"/>
      <c r="AN137" s="29"/>
      <c r="AO137" s="29"/>
      <c r="AP137" s="29"/>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row>
    <row r="138" spans="1:62" s="715" customFormat="1">
      <c r="A138" s="39" t="s">
        <v>145</v>
      </c>
      <c r="B138" s="40" t="s">
        <v>95</v>
      </c>
      <c r="C138" s="40" t="s">
        <v>713</v>
      </c>
      <c r="D138" s="195" t="e">
        <f>VLOOKUP(A:A,'MCN Busan onf rates'!C:D,2,FALSE)</f>
        <v>#N/A</v>
      </c>
      <c r="E138" s="195" t="e">
        <f>VLOOKUP(A:A,'MCN Busan onf rates'!C:F,4,FALSE)</f>
        <v>#N/A</v>
      </c>
      <c r="F138" s="195">
        <f>VLOOKUP(A:A,'MCN Singapore onf rates'!E:H,2,FALSE)</f>
        <v>175</v>
      </c>
      <c r="G138" s="195">
        <f>VLOOKUP(A:A,'MCN Singapore onf rates'!E:H,3,FALSE)</f>
        <v>0</v>
      </c>
      <c r="H138" s="195" t="e">
        <f>VLOOKUP(A:A,'NZ &amp; Pacific Island Rates'!B:G,2,FALSE)</f>
        <v>#N/A</v>
      </c>
      <c r="I138" s="195">
        <v>62.5</v>
      </c>
      <c r="J138" s="195">
        <v>10</v>
      </c>
      <c r="K138" s="494" t="s">
        <v>627</v>
      </c>
      <c r="L138" s="195">
        <f t="shared" si="100"/>
        <v>247.5</v>
      </c>
      <c r="M138" s="42">
        <f t="shared" si="73"/>
        <v>247.5</v>
      </c>
      <c r="N138" s="42">
        <f t="shared" si="98"/>
        <v>247.5</v>
      </c>
      <c r="O138" s="42">
        <f t="shared" si="99"/>
        <v>247.5</v>
      </c>
      <c r="P138" s="42" t="str">
        <f t="shared" si="84"/>
        <v>SIN</v>
      </c>
      <c r="Q138" s="657">
        <f>VLOOKUP(A:A,'MCN Singapore onf rates'!E:K,7,FALSE)</f>
        <v>43</v>
      </c>
      <c r="R138" s="42">
        <f t="shared" si="65"/>
        <v>247.5</v>
      </c>
      <c r="S138" s="42">
        <f t="shared" si="66"/>
        <v>247.5</v>
      </c>
      <c r="T138" s="42">
        <f t="shared" si="67"/>
        <v>247.5</v>
      </c>
      <c r="U138" s="42" t="str">
        <f t="shared" si="71"/>
        <v>SIN</v>
      </c>
      <c r="V138" s="657">
        <f t="shared" si="96"/>
        <v>42</v>
      </c>
      <c r="W138" s="42">
        <f t="shared" si="68"/>
        <v>247.5</v>
      </c>
      <c r="X138" s="42">
        <f t="shared" si="69"/>
        <v>247.5</v>
      </c>
      <c r="Y138" s="42">
        <f t="shared" si="70"/>
        <v>247.5</v>
      </c>
      <c r="Z138" s="54" t="str">
        <f t="shared" si="64"/>
        <v>SIN</v>
      </c>
      <c r="AA138" s="657">
        <f t="shared" si="97"/>
        <v>40</v>
      </c>
      <c r="AB138" s="42">
        <f t="shared" si="101"/>
        <v>257.5</v>
      </c>
      <c r="AC138" s="42">
        <f t="shared" si="102"/>
        <v>257.5</v>
      </c>
      <c r="AD138" s="42">
        <f t="shared" si="103"/>
        <v>257.5</v>
      </c>
      <c r="AE138" s="42" t="s">
        <v>627</v>
      </c>
      <c r="AF138" s="657">
        <f>VLOOKUP(A:A,'MCN Singapore onf rates'!E:K,7,FALSE)-4</f>
        <v>39</v>
      </c>
      <c r="AG138" s="42">
        <f t="shared" si="104"/>
        <v>257.5</v>
      </c>
      <c r="AH138" s="42">
        <f t="shared" si="105"/>
        <v>257.5</v>
      </c>
      <c r="AI138" s="42">
        <f t="shared" si="106"/>
        <v>257.5</v>
      </c>
      <c r="AJ138" s="42" t="s">
        <v>627</v>
      </c>
      <c r="AK138" s="662">
        <f>VLOOKUP(A:A,'MCN Singapore onf rates'!E:K,7,FALSE)-7</f>
        <v>36</v>
      </c>
      <c r="AL138" s="29"/>
      <c r="AM138" s="29"/>
      <c r="AN138" s="29"/>
      <c r="AO138" s="29"/>
      <c r="AP138" s="29"/>
    </row>
    <row r="139" spans="1:62" s="715" customFormat="1">
      <c r="A139" s="39" t="s">
        <v>168</v>
      </c>
      <c r="B139" s="40" t="s">
        <v>95</v>
      </c>
      <c r="C139" s="40" t="s">
        <v>713</v>
      </c>
      <c r="D139" s="195" t="e">
        <f>VLOOKUP(A:A,'MCN Busan onf rates'!C:D,2,FALSE)</f>
        <v>#N/A</v>
      </c>
      <c r="E139" s="195" t="e">
        <f>VLOOKUP(A:A,'MCN Busan onf rates'!C:F,4,FALSE)</f>
        <v>#N/A</v>
      </c>
      <c r="F139" s="195">
        <f>VLOOKUP(A:A,'MCN Singapore onf rates'!E:H,2,FALSE)</f>
        <v>145</v>
      </c>
      <c r="G139" s="195">
        <f>VLOOKUP(A:A,'MCN Singapore onf rates'!E:H,3,FALSE)</f>
        <v>0</v>
      </c>
      <c r="H139" s="195" t="e">
        <f>VLOOKUP(A:A,'NZ &amp; Pacific Island Rates'!B:G,2,FALSE)</f>
        <v>#N/A</v>
      </c>
      <c r="I139" s="195">
        <v>62.5</v>
      </c>
      <c r="J139" s="195">
        <v>10</v>
      </c>
      <c r="K139" s="494" t="s">
        <v>627</v>
      </c>
      <c r="L139" s="195">
        <f t="shared" si="100"/>
        <v>217.5</v>
      </c>
      <c r="M139" s="42">
        <f t="shared" si="73"/>
        <v>217.5</v>
      </c>
      <c r="N139" s="42">
        <f t="shared" si="98"/>
        <v>217.5</v>
      </c>
      <c r="O139" s="42">
        <f t="shared" si="99"/>
        <v>217.5</v>
      </c>
      <c r="P139" s="42" t="str">
        <f t="shared" si="84"/>
        <v>SIN</v>
      </c>
      <c r="Q139" s="657">
        <f>VLOOKUP(A:A,'MCN Singapore onf rates'!E:K,7,FALSE)</f>
        <v>43</v>
      </c>
      <c r="R139" s="42">
        <f t="shared" si="65"/>
        <v>217.5</v>
      </c>
      <c r="S139" s="42">
        <f t="shared" si="66"/>
        <v>217.5</v>
      </c>
      <c r="T139" s="42">
        <f t="shared" si="67"/>
        <v>217.5</v>
      </c>
      <c r="U139" s="42" t="str">
        <f t="shared" si="71"/>
        <v>SIN</v>
      </c>
      <c r="V139" s="657">
        <f t="shared" si="96"/>
        <v>42</v>
      </c>
      <c r="W139" s="42">
        <f t="shared" si="68"/>
        <v>217.5</v>
      </c>
      <c r="X139" s="42">
        <f t="shared" si="69"/>
        <v>217.5</v>
      </c>
      <c r="Y139" s="42">
        <f t="shared" si="70"/>
        <v>217.5</v>
      </c>
      <c r="Z139" s="54" t="str">
        <f t="shared" si="64"/>
        <v>SIN</v>
      </c>
      <c r="AA139" s="657">
        <f t="shared" si="97"/>
        <v>40</v>
      </c>
      <c r="AB139" s="42">
        <f t="shared" si="101"/>
        <v>227.5</v>
      </c>
      <c r="AC139" s="42">
        <f t="shared" si="102"/>
        <v>227.5</v>
      </c>
      <c r="AD139" s="42">
        <f t="shared" si="103"/>
        <v>227.5</v>
      </c>
      <c r="AE139" s="42" t="s">
        <v>627</v>
      </c>
      <c r="AF139" s="657">
        <f>VLOOKUP(A:A,'MCN Singapore onf rates'!E:K,7,FALSE)-4</f>
        <v>39</v>
      </c>
      <c r="AG139" s="42">
        <f t="shared" si="104"/>
        <v>227.5</v>
      </c>
      <c r="AH139" s="42">
        <f t="shared" si="105"/>
        <v>227.5</v>
      </c>
      <c r="AI139" s="42">
        <f t="shared" si="106"/>
        <v>227.5</v>
      </c>
      <c r="AJ139" s="42" t="s">
        <v>627</v>
      </c>
      <c r="AK139" s="662">
        <f>VLOOKUP(A:A,'MCN Singapore onf rates'!E:K,7,FALSE)-7</f>
        <v>36</v>
      </c>
      <c r="AL139" s="29"/>
      <c r="AM139" s="29"/>
      <c r="AN139" s="29"/>
      <c r="AO139" s="29"/>
      <c r="AP139" s="29"/>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row>
    <row r="140" spans="1:62" s="715" customFormat="1">
      <c r="A140" s="39" t="s">
        <v>173</v>
      </c>
      <c r="B140" s="40" t="s">
        <v>95</v>
      </c>
      <c r="C140" s="40" t="s">
        <v>713</v>
      </c>
      <c r="D140" s="195" t="e">
        <f>VLOOKUP(A:A,'MCN Busan onf rates'!C:D,2,FALSE)</f>
        <v>#N/A</v>
      </c>
      <c r="E140" s="195" t="e">
        <f>VLOOKUP(A:A,'MCN Busan onf rates'!C:F,4,FALSE)</f>
        <v>#N/A</v>
      </c>
      <c r="F140" s="195">
        <f>VLOOKUP(A:A,'MCN Singapore onf rates'!E:H,2,FALSE)</f>
        <v>152</v>
      </c>
      <c r="G140" s="195">
        <f>VLOOKUP(A:A,'MCN Singapore onf rates'!E:H,3,FALSE)</f>
        <v>0</v>
      </c>
      <c r="H140" s="195" t="e">
        <f>VLOOKUP(A:A,'NZ &amp; Pacific Island Rates'!B:G,2,FALSE)</f>
        <v>#N/A</v>
      </c>
      <c r="I140" s="195">
        <v>62.5</v>
      </c>
      <c r="J140" s="195">
        <v>10</v>
      </c>
      <c r="K140" s="494" t="s">
        <v>627</v>
      </c>
      <c r="L140" s="195">
        <f t="shared" si="100"/>
        <v>224.5</v>
      </c>
      <c r="M140" s="42">
        <f t="shared" si="73"/>
        <v>224.5</v>
      </c>
      <c r="N140" s="42">
        <f t="shared" si="98"/>
        <v>224.5</v>
      </c>
      <c r="O140" s="42">
        <f t="shared" si="99"/>
        <v>224.5</v>
      </c>
      <c r="P140" s="42" t="str">
        <f t="shared" si="84"/>
        <v>SIN</v>
      </c>
      <c r="Q140" s="657">
        <f>VLOOKUP(A:A,'MCN Singapore onf rates'!E:K,7,FALSE)</f>
        <v>43</v>
      </c>
      <c r="R140" s="42">
        <f t="shared" si="65"/>
        <v>224.5</v>
      </c>
      <c r="S140" s="42">
        <f t="shared" si="66"/>
        <v>224.5</v>
      </c>
      <c r="T140" s="42">
        <f t="shared" si="67"/>
        <v>224.5</v>
      </c>
      <c r="U140" s="42" t="str">
        <f t="shared" si="71"/>
        <v>SIN</v>
      </c>
      <c r="V140" s="657">
        <f t="shared" si="96"/>
        <v>42</v>
      </c>
      <c r="W140" s="42">
        <f t="shared" si="68"/>
        <v>224.5</v>
      </c>
      <c r="X140" s="42">
        <f t="shared" si="69"/>
        <v>224.5</v>
      </c>
      <c r="Y140" s="42">
        <f t="shared" si="70"/>
        <v>224.5</v>
      </c>
      <c r="Z140" s="54" t="str">
        <f t="shared" si="64"/>
        <v>SIN</v>
      </c>
      <c r="AA140" s="657">
        <f t="shared" si="97"/>
        <v>40</v>
      </c>
      <c r="AB140" s="42">
        <f t="shared" si="101"/>
        <v>234.5</v>
      </c>
      <c r="AC140" s="42">
        <f t="shared" si="102"/>
        <v>234.5</v>
      </c>
      <c r="AD140" s="42">
        <f t="shared" si="103"/>
        <v>234.5</v>
      </c>
      <c r="AE140" s="42" t="s">
        <v>627</v>
      </c>
      <c r="AF140" s="657">
        <f>VLOOKUP(A:A,'MCN Singapore onf rates'!E:K,7,FALSE)-4</f>
        <v>39</v>
      </c>
      <c r="AG140" s="42">
        <f t="shared" si="104"/>
        <v>234.5</v>
      </c>
      <c r="AH140" s="42">
        <f t="shared" si="105"/>
        <v>234.5</v>
      </c>
      <c r="AI140" s="42">
        <f t="shared" si="106"/>
        <v>234.5</v>
      </c>
      <c r="AJ140" s="42" t="s">
        <v>627</v>
      </c>
      <c r="AK140" s="662">
        <f>VLOOKUP(A:A,'MCN Singapore onf rates'!E:K,7,FALSE)-7</f>
        <v>36</v>
      </c>
      <c r="AL140" s="29"/>
      <c r="AM140" s="29"/>
      <c r="AN140" s="29"/>
      <c r="AO140" s="29"/>
      <c r="AP140" s="29"/>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row>
    <row r="141" spans="1:62" s="715" customFormat="1">
      <c r="A141" s="44" t="s">
        <v>213</v>
      </c>
      <c r="B141" s="45" t="s">
        <v>95</v>
      </c>
      <c r="C141" s="40" t="s">
        <v>713</v>
      </c>
      <c r="D141" s="195" t="e">
        <f>VLOOKUP(A:A,'MCN Busan onf rates'!C:D,2,FALSE)</f>
        <v>#N/A</v>
      </c>
      <c r="E141" s="195" t="e">
        <f>VLOOKUP(A:A,'MCN Busan onf rates'!C:F,4,FALSE)</f>
        <v>#N/A</v>
      </c>
      <c r="F141" s="195">
        <f>VLOOKUP(A:A,'MCN Singapore onf rates'!E:H,2,FALSE)</f>
        <v>145</v>
      </c>
      <c r="G141" s="195">
        <f>VLOOKUP(A:A,'MCN Singapore onf rates'!E:H,3,FALSE)</f>
        <v>0</v>
      </c>
      <c r="H141" s="195" t="e">
        <f>VLOOKUP(A:A,'NZ &amp; Pacific Island Rates'!B:G,2,FALSE)</f>
        <v>#N/A</v>
      </c>
      <c r="I141" s="195">
        <v>62.5</v>
      </c>
      <c r="J141" s="195">
        <v>10</v>
      </c>
      <c r="K141" s="494" t="s">
        <v>627</v>
      </c>
      <c r="L141" s="195">
        <f t="shared" si="100"/>
        <v>217.5</v>
      </c>
      <c r="M141" s="42">
        <f t="shared" si="73"/>
        <v>217.5</v>
      </c>
      <c r="N141" s="42">
        <f t="shared" si="98"/>
        <v>217.5</v>
      </c>
      <c r="O141" s="42">
        <f t="shared" si="99"/>
        <v>217.5</v>
      </c>
      <c r="P141" s="42" t="str">
        <f t="shared" si="84"/>
        <v>SIN</v>
      </c>
      <c r="Q141" s="657">
        <f>VLOOKUP(A:A,'MCN Singapore onf rates'!E:K,7,FALSE)</f>
        <v>43</v>
      </c>
      <c r="R141" s="42">
        <f t="shared" si="65"/>
        <v>217.5</v>
      </c>
      <c r="S141" s="42">
        <f t="shared" si="66"/>
        <v>217.5</v>
      </c>
      <c r="T141" s="42">
        <f t="shared" si="67"/>
        <v>217.5</v>
      </c>
      <c r="U141" s="42" t="str">
        <f t="shared" si="71"/>
        <v>SIN</v>
      </c>
      <c r="V141" s="657">
        <f t="shared" si="96"/>
        <v>42</v>
      </c>
      <c r="W141" s="42">
        <f t="shared" si="68"/>
        <v>217.5</v>
      </c>
      <c r="X141" s="42">
        <f t="shared" si="69"/>
        <v>217.5</v>
      </c>
      <c r="Y141" s="42">
        <f t="shared" si="70"/>
        <v>217.5</v>
      </c>
      <c r="Z141" s="54" t="str">
        <f t="shared" si="64"/>
        <v>SIN</v>
      </c>
      <c r="AA141" s="657">
        <f t="shared" si="97"/>
        <v>40</v>
      </c>
      <c r="AB141" s="42">
        <f t="shared" si="101"/>
        <v>227.5</v>
      </c>
      <c r="AC141" s="42">
        <f t="shared" si="102"/>
        <v>227.5</v>
      </c>
      <c r="AD141" s="42">
        <f t="shared" si="103"/>
        <v>227.5</v>
      </c>
      <c r="AE141" s="42" t="s">
        <v>627</v>
      </c>
      <c r="AF141" s="657">
        <f>VLOOKUP(A:A,'MCN Singapore onf rates'!E:K,7,FALSE)-4</f>
        <v>39</v>
      </c>
      <c r="AG141" s="42">
        <f t="shared" si="104"/>
        <v>227.5</v>
      </c>
      <c r="AH141" s="42">
        <f t="shared" si="105"/>
        <v>227.5</v>
      </c>
      <c r="AI141" s="42">
        <f t="shared" si="106"/>
        <v>227.5</v>
      </c>
      <c r="AJ141" s="42" t="s">
        <v>627</v>
      </c>
      <c r="AK141" s="662">
        <f>VLOOKUP(A:A,'MCN Singapore onf rates'!E:K,7,FALSE)-7</f>
        <v>36</v>
      </c>
      <c r="AL141" s="29"/>
      <c r="AM141" s="29"/>
      <c r="AN141" s="29"/>
      <c r="AO141" s="29"/>
      <c r="AP141" s="29"/>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row>
    <row r="142" spans="1:62" s="715" customFormat="1">
      <c r="A142" s="44" t="s">
        <v>570</v>
      </c>
      <c r="B142" s="45" t="s">
        <v>95</v>
      </c>
      <c r="C142" s="40" t="s">
        <v>713</v>
      </c>
      <c r="D142" s="195" t="e">
        <f>VLOOKUP(A:A,'MCN Busan onf rates'!C:D,2,FALSE)</f>
        <v>#N/A</v>
      </c>
      <c r="E142" s="195" t="e">
        <f>VLOOKUP(A:A,'MCN Busan onf rates'!C:F,4,FALSE)</f>
        <v>#N/A</v>
      </c>
      <c r="F142" s="195">
        <f>VLOOKUP(A:A,'MCN Singapore onf rates'!E:H,2,FALSE)</f>
        <v>88</v>
      </c>
      <c r="G142" s="195">
        <f>VLOOKUP(A:A,'MCN Singapore onf rates'!E:H,3,FALSE)</f>
        <v>0</v>
      </c>
      <c r="H142" s="195" t="e">
        <f>VLOOKUP(A:A,'NZ &amp; Pacific Island Rates'!B:G,2,FALSE)</f>
        <v>#N/A</v>
      </c>
      <c r="I142" s="195">
        <v>62.5</v>
      </c>
      <c r="J142" s="195">
        <v>10</v>
      </c>
      <c r="K142" s="494" t="s">
        <v>627</v>
      </c>
      <c r="L142" s="195">
        <f t="shared" si="100"/>
        <v>160.5</v>
      </c>
      <c r="M142" s="42">
        <f t="shared" si="73"/>
        <v>160.5</v>
      </c>
      <c r="N142" s="42">
        <f t="shared" si="98"/>
        <v>160.5</v>
      </c>
      <c r="O142" s="42">
        <f t="shared" si="99"/>
        <v>160.5</v>
      </c>
      <c r="P142" s="42" t="str">
        <f t="shared" si="84"/>
        <v>SIN</v>
      </c>
      <c r="Q142" s="657">
        <f>VLOOKUP(A:A,'MCN Singapore onf rates'!E:K,7,FALSE)</f>
        <v>38</v>
      </c>
      <c r="R142" s="42">
        <f t="shared" si="65"/>
        <v>160.5</v>
      </c>
      <c r="S142" s="42">
        <f t="shared" si="66"/>
        <v>160.5</v>
      </c>
      <c r="T142" s="42">
        <f t="shared" si="67"/>
        <v>160.5</v>
      </c>
      <c r="U142" s="42" t="str">
        <f t="shared" si="71"/>
        <v>SIN</v>
      </c>
      <c r="V142" s="657">
        <f t="shared" si="96"/>
        <v>37</v>
      </c>
      <c r="W142" s="42">
        <f t="shared" si="68"/>
        <v>160.5</v>
      </c>
      <c r="X142" s="42">
        <f t="shared" si="69"/>
        <v>160.5</v>
      </c>
      <c r="Y142" s="42">
        <f t="shared" si="70"/>
        <v>160.5</v>
      </c>
      <c r="Z142" s="42" t="str">
        <f t="shared" si="64"/>
        <v>SIN</v>
      </c>
      <c r="AA142" s="657">
        <f t="shared" si="97"/>
        <v>35</v>
      </c>
      <c r="AB142" s="42">
        <f t="shared" si="101"/>
        <v>170.5</v>
      </c>
      <c r="AC142" s="42">
        <f t="shared" si="102"/>
        <v>170.5</v>
      </c>
      <c r="AD142" s="42">
        <f t="shared" si="103"/>
        <v>170.5</v>
      </c>
      <c r="AE142" s="42" t="s">
        <v>627</v>
      </c>
      <c r="AF142" s="657">
        <f>VLOOKUP(A:A,'MCN Singapore onf rates'!E:K,7,FALSE)-4</f>
        <v>34</v>
      </c>
      <c r="AG142" s="42">
        <f t="shared" si="104"/>
        <v>170.5</v>
      </c>
      <c r="AH142" s="42">
        <f t="shared" si="105"/>
        <v>170.5</v>
      </c>
      <c r="AI142" s="42">
        <f t="shared" si="106"/>
        <v>170.5</v>
      </c>
      <c r="AJ142" s="42" t="s">
        <v>627</v>
      </c>
      <c r="AK142" s="662">
        <f>VLOOKUP(A:A,'MCN Singapore onf rates'!E:K,7,FALSE)-7</f>
        <v>31</v>
      </c>
      <c r="AL142" s="29"/>
      <c r="AM142" s="29"/>
      <c r="AN142" s="29"/>
      <c r="AO142" s="29"/>
      <c r="AP142" s="29"/>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row>
    <row r="143" spans="1:62" s="715" customFormat="1">
      <c r="A143" s="44" t="s">
        <v>321</v>
      </c>
      <c r="B143" s="45" t="s">
        <v>95</v>
      </c>
      <c r="C143" s="40" t="s">
        <v>713</v>
      </c>
      <c r="D143" s="195" t="e">
        <f>VLOOKUP(A:A,'MCN Busan onf rates'!C:D,2,FALSE)</f>
        <v>#N/A</v>
      </c>
      <c r="E143" s="195" t="e">
        <f>VLOOKUP(A:A,'MCN Busan onf rates'!C:F,4,FALSE)</f>
        <v>#N/A</v>
      </c>
      <c r="F143" s="195">
        <f>VLOOKUP(A:A,'MCN Singapore onf rates'!E:H,2,FALSE)</f>
        <v>109</v>
      </c>
      <c r="G143" s="195">
        <f>VLOOKUP(A:A,'MCN Singapore onf rates'!E:H,3,FALSE)</f>
        <v>0</v>
      </c>
      <c r="H143" s="195" t="e">
        <f>VLOOKUP(A:A,'NZ &amp; Pacific Island Rates'!B:G,2,FALSE)</f>
        <v>#N/A</v>
      </c>
      <c r="I143" s="195">
        <v>62.5</v>
      </c>
      <c r="J143" s="195">
        <v>10</v>
      </c>
      <c r="K143" s="494" t="s">
        <v>627</v>
      </c>
      <c r="L143" s="195">
        <f t="shared" si="100"/>
        <v>181.5</v>
      </c>
      <c r="M143" s="42">
        <f t="shared" si="73"/>
        <v>181.5</v>
      </c>
      <c r="N143" s="42">
        <f t="shared" si="98"/>
        <v>181.5</v>
      </c>
      <c r="O143" s="42">
        <f t="shared" si="99"/>
        <v>181.5</v>
      </c>
      <c r="P143" s="42" t="str">
        <f t="shared" si="84"/>
        <v>SIN</v>
      </c>
      <c r="Q143" s="657">
        <f>VLOOKUP(A:A,'MCN Singapore onf rates'!E:K,7,FALSE)</f>
        <v>40</v>
      </c>
      <c r="R143" s="42">
        <f t="shared" si="65"/>
        <v>181.5</v>
      </c>
      <c r="S143" s="42">
        <f t="shared" si="66"/>
        <v>181.5</v>
      </c>
      <c r="T143" s="42">
        <f t="shared" si="67"/>
        <v>181.5</v>
      </c>
      <c r="U143" s="42" t="str">
        <f t="shared" si="71"/>
        <v>SIN</v>
      </c>
      <c r="V143" s="657">
        <f t="shared" si="96"/>
        <v>39</v>
      </c>
      <c r="W143" s="42">
        <f t="shared" si="68"/>
        <v>181.5</v>
      </c>
      <c r="X143" s="42">
        <f t="shared" si="69"/>
        <v>181.5</v>
      </c>
      <c r="Y143" s="42">
        <f t="shared" si="70"/>
        <v>181.5</v>
      </c>
      <c r="Z143" s="54" t="str">
        <f t="shared" si="64"/>
        <v>SIN</v>
      </c>
      <c r="AA143" s="657">
        <f t="shared" si="97"/>
        <v>37</v>
      </c>
      <c r="AB143" s="42">
        <f t="shared" si="101"/>
        <v>191.5</v>
      </c>
      <c r="AC143" s="42">
        <f t="shared" si="102"/>
        <v>191.5</v>
      </c>
      <c r="AD143" s="42">
        <f t="shared" si="103"/>
        <v>191.5</v>
      </c>
      <c r="AE143" s="42" t="s">
        <v>627</v>
      </c>
      <c r="AF143" s="657">
        <f>VLOOKUP(A:A,'MCN Singapore onf rates'!E:K,7,FALSE)-4</f>
        <v>36</v>
      </c>
      <c r="AG143" s="42">
        <f t="shared" si="104"/>
        <v>191.5</v>
      </c>
      <c r="AH143" s="42">
        <f t="shared" si="105"/>
        <v>191.5</v>
      </c>
      <c r="AI143" s="42">
        <f t="shared" si="106"/>
        <v>191.5</v>
      </c>
      <c r="AJ143" s="42" t="s">
        <v>627</v>
      </c>
      <c r="AK143" s="662">
        <f>VLOOKUP(A:A,'MCN Singapore onf rates'!E:K,7,FALSE)-7</f>
        <v>33</v>
      </c>
      <c r="AL143" s="29"/>
      <c r="AM143" s="29"/>
      <c r="AN143" s="29"/>
      <c r="AO143" s="29"/>
      <c r="AP143" s="29"/>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row>
    <row r="144" spans="1:62" s="715" customFormat="1">
      <c r="A144" s="44" t="s">
        <v>333</v>
      </c>
      <c r="B144" s="45" t="s">
        <v>95</v>
      </c>
      <c r="C144" s="40" t="s">
        <v>713</v>
      </c>
      <c r="D144" s="195" t="e">
        <f>VLOOKUP(A:A,'MCN Busan onf rates'!C:D,2,FALSE)</f>
        <v>#N/A</v>
      </c>
      <c r="E144" s="195" t="e">
        <f>VLOOKUP(A:A,'MCN Busan onf rates'!C:F,4,FALSE)</f>
        <v>#N/A</v>
      </c>
      <c r="F144" s="195">
        <f>VLOOKUP(A:A,'MCN Singapore onf rates'!E:H,2,FALSE)</f>
        <v>184</v>
      </c>
      <c r="G144" s="195">
        <f>VLOOKUP(A:A,'MCN Singapore onf rates'!E:H,3,FALSE)</f>
        <v>0</v>
      </c>
      <c r="H144" s="195" t="e">
        <f>VLOOKUP(A:A,'NZ &amp; Pacific Island Rates'!B:G,2,FALSE)</f>
        <v>#N/A</v>
      </c>
      <c r="I144" s="195">
        <v>62.5</v>
      </c>
      <c r="J144" s="195">
        <v>10</v>
      </c>
      <c r="K144" s="494" t="s">
        <v>627</v>
      </c>
      <c r="L144" s="195">
        <f t="shared" si="100"/>
        <v>256.5</v>
      </c>
      <c r="M144" s="42">
        <f t="shared" si="73"/>
        <v>256.5</v>
      </c>
      <c r="N144" s="42">
        <f t="shared" si="98"/>
        <v>256.5</v>
      </c>
      <c r="O144" s="42">
        <f t="shared" si="99"/>
        <v>256.5</v>
      </c>
      <c r="P144" s="42" t="str">
        <f t="shared" si="84"/>
        <v>SIN</v>
      </c>
      <c r="Q144" s="657">
        <f>VLOOKUP(A:A,'MCN Singapore onf rates'!E:K,7,FALSE)</f>
        <v>43</v>
      </c>
      <c r="R144" s="42">
        <f t="shared" si="65"/>
        <v>256.5</v>
      </c>
      <c r="S144" s="42">
        <f t="shared" si="66"/>
        <v>256.5</v>
      </c>
      <c r="T144" s="42">
        <f t="shared" si="67"/>
        <v>256.5</v>
      </c>
      <c r="U144" s="42" t="str">
        <f t="shared" si="71"/>
        <v>SIN</v>
      </c>
      <c r="V144" s="657">
        <f t="shared" si="96"/>
        <v>42</v>
      </c>
      <c r="W144" s="42">
        <f t="shared" si="68"/>
        <v>256.5</v>
      </c>
      <c r="X144" s="42">
        <f t="shared" si="69"/>
        <v>256.5</v>
      </c>
      <c r="Y144" s="42">
        <f t="shared" si="70"/>
        <v>256.5</v>
      </c>
      <c r="Z144" s="54" t="str">
        <f t="shared" si="64"/>
        <v>SIN</v>
      </c>
      <c r="AA144" s="657">
        <f t="shared" si="97"/>
        <v>40</v>
      </c>
      <c r="AB144" s="42">
        <f t="shared" si="101"/>
        <v>266.5</v>
      </c>
      <c r="AC144" s="42">
        <f t="shared" si="102"/>
        <v>266.5</v>
      </c>
      <c r="AD144" s="42">
        <f t="shared" si="103"/>
        <v>266.5</v>
      </c>
      <c r="AE144" s="42" t="s">
        <v>627</v>
      </c>
      <c r="AF144" s="657">
        <f>VLOOKUP(A:A,'MCN Singapore onf rates'!E:K,7,FALSE)-4</f>
        <v>39</v>
      </c>
      <c r="AG144" s="42">
        <f t="shared" si="104"/>
        <v>266.5</v>
      </c>
      <c r="AH144" s="42">
        <f t="shared" si="105"/>
        <v>266.5</v>
      </c>
      <c r="AI144" s="42">
        <f t="shared" si="106"/>
        <v>266.5</v>
      </c>
      <c r="AJ144" s="42" t="s">
        <v>627</v>
      </c>
      <c r="AK144" s="662">
        <f>VLOOKUP(A:A,'MCN Singapore onf rates'!E:K,7,FALSE)-7</f>
        <v>36</v>
      </c>
      <c r="AL144" s="29"/>
      <c r="AM144" s="29"/>
      <c r="AN144" s="29"/>
      <c r="AO144" s="29"/>
      <c r="AP144" s="29"/>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row>
    <row r="145" spans="1:62" s="715" customFormat="1">
      <c r="A145" s="44" t="s">
        <v>613</v>
      </c>
      <c r="B145" s="45" t="s">
        <v>95</v>
      </c>
      <c r="C145" s="40" t="s">
        <v>713</v>
      </c>
      <c r="D145" s="195" t="e">
        <f>VLOOKUP(A:A,'MCN Busan onf rates'!C:D,2,FALSE)</f>
        <v>#N/A</v>
      </c>
      <c r="E145" s="195" t="e">
        <f>VLOOKUP(A:A,'MCN Busan onf rates'!C:F,4,FALSE)</f>
        <v>#N/A</v>
      </c>
      <c r="F145" s="195">
        <f>VLOOKUP(A:A,'MCN Singapore onf rates'!E:H,2,FALSE)</f>
        <v>152</v>
      </c>
      <c r="G145" s="195">
        <f>VLOOKUP(A:A,'MCN Singapore onf rates'!E:H,3,FALSE)</f>
        <v>0</v>
      </c>
      <c r="H145" s="195" t="e">
        <f>VLOOKUP(A:A,'NZ &amp; Pacific Island Rates'!B:G,2,FALSE)</f>
        <v>#N/A</v>
      </c>
      <c r="I145" s="195">
        <v>62.5</v>
      </c>
      <c r="J145" s="195">
        <v>10</v>
      </c>
      <c r="K145" s="494" t="s">
        <v>627</v>
      </c>
      <c r="L145" s="195">
        <f t="shared" si="100"/>
        <v>224.5</v>
      </c>
      <c r="M145" s="42">
        <f t="shared" si="73"/>
        <v>224.5</v>
      </c>
      <c r="N145" s="42">
        <f t="shared" si="98"/>
        <v>224.5</v>
      </c>
      <c r="O145" s="42">
        <f t="shared" si="99"/>
        <v>224.5</v>
      </c>
      <c r="P145" s="42" t="str">
        <f t="shared" si="84"/>
        <v>SIN</v>
      </c>
      <c r="Q145" s="657">
        <f>VLOOKUP(A:A,'MCN Singapore onf rates'!E:K,7,FALSE)</f>
        <v>43</v>
      </c>
      <c r="R145" s="42">
        <f t="shared" si="65"/>
        <v>224.5</v>
      </c>
      <c r="S145" s="42">
        <f t="shared" si="66"/>
        <v>224.5</v>
      </c>
      <c r="T145" s="42">
        <f t="shared" si="67"/>
        <v>224.5</v>
      </c>
      <c r="U145" s="42" t="str">
        <f t="shared" si="71"/>
        <v>SIN</v>
      </c>
      <c r="V145" s="657">
        <f t="shared" si="96"/>
        <v>42</v>
      </c>
      <c r="W145" s="42">
        <f t="shared" si="68"/>
        <v>224.5</v>
      </c>
      <c r="X145" s="42">
        <f t="shared" si="69"/>
        <v>224.5</v>
      </c>
      <c r="Y145" s="42">
        <f t="shared" si="70"/>
        <v>224.5</v>
      </c>
      <c r="Z145" s="54" t="str">
        <f t="shared" si="64"/>
        <v>SIN</v>
      </c>
      <c r="AA145" s="657">
        <f t="shared" si="97"/>
        <v>40</v>
      </c>
      <c r="AB145" s="42">
        <f t="shared" si="101"/>
        <v>234.5</v>
      </c>
      <c r="AC145" s="42">
        <f t="shared" si="102"/>
        <v>234.5</v>
      </c>
      <c r="AD145" s="42">
        <f t="shared" si="103"/>
        <v>234.5</v>
      </c>
      <c r="AE145" s="42" t="s">
        <v>627</v>
      </c>
      <c r="AF145" s="657">
        <f>VLOOKUP(A:A,'MCN Singapore onf rates'!E:K,7,FALSE)-4</f>
        <v>39</v>
      </c>
      <c r="AG145" s="42">
        <f t="shared" si="104"/>
        <v>234.5</v>
      </c>
      <c r="AH145" s="42">
        <f t="shared" si="105"/>
        <v>234.5</v>
      </c>
      <c r="AI145" s="42">
        <f t="shared" si="106"/>
        <v>234.5</v>
      </c>
      <c r="AJ145" s="42" t="s">
        <v>627</v>
      </c>
      <c r="AK145" s="662">
        <f>VLOOKUP(A:A,'MCN Singapore onf rates'!E:K,7,FALSE)-7</f>
        <v>36</v>
      </c>
      <c r="AL145" s="29"/>
      <c r="AM145" s="29"/>
      <c r="AN145" s="29"/>
      <c r="AO145" s="29"/>
      <c r="AP145" s="29"/>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row>
    <row r="146" spans="1:62" s="715" customFormat="1">
      <c r="A146" s="44" t="s">
        <v>571</v>
      </c>
      <c r="B146" s="45" t="s">
        <v>95</v>
      </c>
      <c r="C146" s="40" t="s">
        <v>713</v>
      </c>
      <c r="D146" s="195" t="e">
        <f>VLOOKUP(A:A,'MCN Busan onf rates'!C:D,2,FALSE)</f>
        <v>#N/A</v>
      </c>
      <c r="E146" s="195" t="e">
        <f>VLOOKUP(A:A,'MCN Busan onf rates'!C:F,4,FALSE)</f>
        <v>#N/A</v>
      </c>
      <c r="F146" s="195">
        <f>VLOOKUP(A:A,'MCN Singapore onf rates'!E:H,2,FALSE)</f>
        <v>99</v>
      </c>
      <c r="G146" s="195">
        <f>VLOOKUP(A:A,'MCN Singapore onf rates'!E:H,3,FALSE)</f>
        <v>0</v>
      </c>
      <c r="H146" s="195" t="e">
        <f>VLOOKUP(A:A,'NZ &amp; Pacific Island Rates'!B:G,2,FALSE)</f>
        <v>#N/A</v>
      </c>
      <c r="I146" s="195">
        <v>62.5</v>
      </c>
      <c r="J146" s="195">
        <v>10</v>
      </c>
      <c r="K146" s="494" t="s">
        <v>627</v>
      </c>
      <c r="L146" s="195">
        <f t="shared" si="100"/>
        <v>171.5</v>
      </c>
      <c r="M146" s="42">
        <f t="shared" si="73"/>
        <v>171.5</v>
      </c>
      <c r="N146" s="42">
        <f t="shared" si="98"/>
        <v>171.5</v>
      </c>
      <c r="O146" s="42">
        <f t="shared" si="99"/>
        <v>171.5</v>
      </c>
      <c r="P146" s="42" t="str">
        <f t="shared" si="84"/>
        <v>SIN</v>
      </c>
      <c r="Q146" s="657">
        <f>VLOOKUP(A:A,'MCN Singapore onf rates'!E:K,7,FALSE)</f>
        <v>40</v>
      </c>
      <c r="R146" s="42">
        <f t="shared" si="65"/>
        <v>171.5</v>
      </c>
      <c r="S146" s="42">
        <f t="shared" si="66"/>
        <v>171.5</v>
      </c>
      <c r="T146" s="42">
        <f t="shared" si="67"/>
        <v>171.5</v>
      </c>
      <c r="U146" s="42" t="str">
        <f t="shared" si="71"/>
        <v>SIN</v>
      </c>
      <c r="V146" s="657">
        <f t="shared" si="96"/>
        <v>39</v>
      </c>
      <c r="W146" s="42">
        <f t="shared" si="68"/>
        <v>171.5</v>
      </c>
      <c r="X146" s="42">
        <f t="shared" si="69"/>
        <v>171.5</v>
      </c>
      <c r="Y146" s="42">
        <f t="shared" si="70"/>
        <v>171.5</v>
      </c>
      <c r="Z146" s="54" t="str">
        <f t="shared" si="64"/>
        <v>SIN</v>
      </c>
      <c r="AA146" s="657">
        <f t="shared" si="97"/>
        <v>37</v>
      </c>
      <c r="AB146" s="42">
        <f t="shared" si="101"/>
        <v>181.5</v>
      </c>
      <c r="AC146" s="42">
        <f t="shared" si="102"/>
        <v>181.5</v>
      </c>
      <c r="AD146" s="42">
        <f t="shared" si="103"/>
        <v>181.5</v>
      </c>
      <c r="AE146" s="42" t="s">
        <v>627</v>
      </c>
      <c r="AF146" s="657">
        <f>VLOOKUP(A:A,'MCN Singapore onf rates'!E:K,7,FALSE)-4</f>
        <v>36</v>
      </c>
      <c r="AG146" s="42">
        <f t="shared" si="104"/>
        <v>181.5</v>
      </c>
      <c r="AH146" s="42">
        <f t="shared" si="105"/>
        <v>181.5</v>
      </c>
      <c r="AI146" s="42">
        <f t="shared" si="106"/>
        <v>181.5</v>
      </c>
      <c r="AJ146" s="42" t="s">
        <v>627</v>
      </c>
      <c r="AK146" s="662">
        <f>VLOOKUP(A:A,'MCN Singapore onf rates'!E:K,7,FALSE)-7</f>
        <v>33</v>
      </c>
      <c r="AL146" s="29"/>
      <c r="AM146" s="29"/>
      <c r="AN146" s="29"/>
      <c r="AO146" s="29"/>
      <c r="AP146" s="29"/>
    </row>
    <row r="147" spans="1:62" s="715" customFormat="1">
      <c r="A147" s="44" t="s">
        <v>370</v>
      </c>
      <c r="B147" s="45" t="s">
        <v>95</v>
      </c>
      <c r="C147" s="40" t="s">
        <v>713</v>
      </c>
      <c r="D147" s="195" t="e">
        <f>VLOOKUP(A:A,'MCN Busan onf rates'!C:D,2,FALSE)</f>
        <v>#N/A</v>
      </c>
      <c r="E147" s="195" t="e">
        <f>VLOOKUP(A:A,'MCN Busan onf rates'!C:F,4,FALSE)</f>
        <v>#N/A</v>
      </c>
      <c r="F147" s="195">
        <f>VLOOKUP(A:A,'MCN Singapore onf rates'!E:H,2,FALSE)</f>
        <v>146</v>
      </c>
      <c r="G147" s="195">
        <f>VLOOKUP(A:A,'MCN Singapore onf rates'!E:H,3,FALSE)</f>
        <v>0</v>
      </c>
      <c r="H147" s="195" t="e">
        <f>VLOOKUP(A:A,'NZ &amp; Pacific Island Rates'!B:G,2,FALSE)</f>
        <v>#N/A</v>
      </c>
      <c r="I147" s="195">
        <v>62.5</v>
      </c>
      <c r="J147" s="195">
        <v>10</v>
      </c>
      <c r="K147" s="494" t="s">
        <v>627</v>
      </c>
      <c r="L147" s="195">
        <f t="shared" si="100"/>
        <v>218.5</v>
      </c>
      <c r="M147" s="42">
        <f t="shared" si="73"/>
        <v>218.5</v>
      </c>
      <c r="N147" s="42">
        <f t="shared" si="98"/>
        <v>218.5</v>
      </c>
      <c r="O147" s="42">
        <f t="shared" si="99"/>
        <v>218.5</v>
      </c>
      <c r="P147" s="42" t="str">
        <f t="shared" si="84"/>
        <v>SIN</v>
      </c>
      <c r="Q147" s="657">
        <f>VLOOKUP(A:A,'MCN Singapore onf rates'!E:K,7,FALSE)</f>
        <v>43</v>
      </c>
      <c r="R147" s="42">
        <f t="shared" si="65"/>
        <v>218.5</v>
      </c>
      <c r="S147" s="42">
        <f t="shared" si="66"/>
        <v>218.5</v>
      </c>
      <c r="T147" s="42">
        <f t="shared" si="67"/>
        <v>218.5</v>
      </c>
      <c r="U147" s="42" t="str">
        <f t="shared" si="71"/>
        <v>SIN</v>
      </c>
      <c r="V147" s="657">
        <f t="shared" si="96"/>
        <v>42</v>
      </c>
      <c r="W147" s="42">
        <f t="shared" si="68"/>
        <v>218.5</v>
      </c>
      <c r="X147" s="42">
        <f t="shared" si="69"/>
        <v>218.5</v>
      </c>
      <c r="Y147" s="42">
        <f t="shared" si="70"/>
        <v>218.5</v>
      </c>
      <c r="Z147" s="54" t="str">
        <f t="shared" si="64"/>
        <v>SIN</v>
      </c>
      <c r="AA147" s="657">
        <f t="shared" si="97"/>
        <v>40</v>
      </c>
      <c r="AB147" s="42">
        <f t="shared" si="101"/>
        <v>228.5</v>
      </c>
      <c r="AC147" s="42">
        <f t="shared" si="102"/>
        <v>228.5</v>
      </c>
      <c r="AD147" s="42">
        <f t="shared" si="103"/>
        <v>228.5</v>
      </c>
      <c r="AE147" s="42" t="s">
        <v>627</v>
      </c>
      <c r="AF147" s="657">
        <f>VLOOKUP(A:A,'MCN Singapore onf rates'!E:K,7,FALSE)-4</f>
        <v>39</v>
      </c>
      <c r="AG147" s="42">
        <f t="shared" si="104"/>
        <v>228.5</v>
      </c>
      <c r="AH147" s="42">
        <f t="shared" si="105"/>
        <v>228.5</v>
      </c>
      <c r="AI147" s="42">
        <f t="shared" si="106"/>
        <v>228.5</v>
      </c>
      <c r="AJ147" s="42" t="s">
        <v>627</v>
      </c>
      <c r="AK147" s="662">
        <f>VLOOKUP(A:A,'MCN Singapore onf rates'!E:K,7,FALSE)-7</f>
        <v>36</v>
      </c>
      <c r="AL147" s="29"/>
      <c r="AM147" s="29"/>
      <c r="AN147" s="29"/>
      <c r="AO147" s="29"/>
      <c r="AP147" s="29"/>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row>
    <row r="148" spans="1:62" s="715" customFormat="1" ht="14.4" customHeight="1">
      <c r="A148" s="39" t="s">
        <v>385</v>
      </c>
      <c r="B148" s="40" t="s">
        <v>95</v>
      </c>
      <c r="C148" s="40" t="s">
        <v>713</v>
      </c>
      <c r="D148" s="195" t="e">
        <f>VLOOKUP(A:A,'MCN Busan onf rates'!C:D,2,FALSE)</f>
        <v>#N/A</v>
      </c>
      <c r="E148" s="195" t="e">
        <f>VLOOKUP(A:A,'MCN Busan onf rates'!C:F,4,FALSE)</f>
        <v>#N/A</v>
      </c>
      <c r="F148" s="195">
        <f>VLOOKUP(A:A,'MCN Singapore onf rates'!E:H,2,FALSE)</f>
        <v>174</v>
      </c>
      <c r="G148" s="195">
        <f>VLOOKUP(A:A,'MCN Singapore onf rates'!E:H,3,FALSE)</f>
        <v>0</v>
      </c>
      <c r="H148" s="195" t="e">
        <f>VLOOKUP(A:A,'NZ &amp; Pacific Island Rates'!B:G,2,FALSE)</f>
        <v>#N/A</v>
      </c>
      <c r="I148" s="195">
        <v>62.5</v>
      </c>
      <c r="J148" s="195">
        <v>10</v>
      </c>
      <c r="K148" s="494" t="s">
        <v>627</v>
      </c>
      <c r="L148" s="195">
        <f t="shared" si="100"/>
        <v>246.5</v>
      </c>
      <c r="M148" s="42">
        <f t="shared" si="73"/>
        <v>246.5</v>
      </c>
      <c r="N148" s="42">
        <f t="shared" si="98"/>
        <v>246.5</v>
      </c>
      <c r="O148" s="42">
        <f t="shared" si="99"/>
        <v>246.5</v>
      </c>
      <c r="P148" s="42" t="str">
        <f t="shared" si="84"/>
        <v>SIN</v>
      </c>
      <c r="Q148" s="657">
        <f>VLOOKUP(A:A,'MCN Singapore onf rates'!E:K,7,FALSE)</f>
        <v>43</v>
      </c>
      <c r="R148" s="42">
        <f t="shared" si="65"/>
        <v>246.5</v>
      </c>
      <c r="S148" s="42">
        <f t="shared" si="66"/>
        <v>246.5</v>
      </c>
      <c r="T148" s="42">
        <f t="shared" si="67"/>
        <v>246.5</v>
      </c>
      <c r="U148" s="42" t="str">
        <f t="shared" si="71"/>
        <v>SIN</v>
      </c>
      <c r="V148" s="657">
        <f t="shared" si="96"/>
        <v>42</v>
      </c>
      <c r="W148" s="42">
        <f t="shared" si="68"/>
        <v>246.5</v>
      </c>
      <c r="X148" s="42">
        <f t="shared" si="69"/>
        <v>246.5</v>
      </c>
      <c r="Y148" s="42">
        <f t="shared" si="70"/>
        <v>246.5</v>
      </c>
      <c r="Z148" s="54" t="str">
        <f t="shared" si="64"/>
        <v>SIN</v>
      </c>
      <c r="AA148" s="657">
        <f t="shared" si="97"/>
        <v>40</v>
      </c>
      <c r="AB148" s="42">
        <f t="shared" si="101"/>
        <v>256.5</v>
      </c>
      <c r="AC148" s="42">
        <f t="shared" si="102"/>
        <v>256.5</v>
      </c>
      <c r="AD148" s="42">
        <f t="shared" si="103"/>
        <v>256.5</v>
      </c>
      <c r="AE148" s="42" t="s">
        <v>627</v>
      </c>
      <c r="AF148" s="657">
        <f>VLOOKUP(A:A,'MCN Singapore onf rates'!E:K,7,FALSE)-4</f>
        <v>39</v>
      </c>
      <c r="AG148" s="42">
        <f t="shared" si="104"/>
        <v>256.5</v>
      </c>
      <c r="AH148" s="42">
        <f t="shared" si="105"/>
        <v>256.5</v>
      </c>
      <c r="AI148" s="42">
        <f t="shared" si="106"/>
        <v>256.5</v>
      </c>
      <c r="AJ148" s="42" t="s">
        <v>627</v>
      </c>
      <c r="AK148" s="662">
        <f>VLOOKUP(A:A,'MCN Singapore onf rates'!E:K,7,FALSE)-7</f>
        <v>36</v>
      </c>
      <c r="AL148" s="29"/>
      <c r="AM148" s="29"/>
      <c r="AN148" s="29"/>
      <c r="AO148" s="29"/>
      <c r="AP148" s="29"/>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row>
    <row r="149" spans="1:62" s="715" customFormat="1" ht="29.4" customHeight="1">
      <c r="A149" s="39" t="s">
        <v>400</v>
      </c>
      <c r="B149" s="40" t="s">
        <v>95</v>
      </c>
      <c r="C149" s="40" t="s">
        <v>713</v>
      </c>
      <c r="D149" s="195" t="e">
        <f>VLOOKUP(A:A,'MCN Busan onf rates'!C:D,2,FALSE)</f>
        <v>#N/A</v>
      </c>
      <c r="E149" s="195" t="e">
        <f>VLOOKUP(A:A,'MCN Busan onf rates'!C:F,4,FALSE)</f>
        <v>#N/A</v>
      </c>
      <c r="F149" s="195">
        <f>VLOOKUP(A:A,'MCN Singapore onf rates'!E:H,2,FALSE)</f>
        <v>214</v>
      </c>
      <c r="G149" s="195">
        <f>VLOOKUP(A:A,'MCN Singapore onf rates'!E:H,3,FALSE)</f>
        <v>0</v>
      </c>
      <c r="H149" s="195" t="e">
        <f>VLOOKUP(A:A,'NZ &amp; Pacific Island Rates'!B:G,2,FALSE)</f>
        <v>#N/A</v>
      </c>
      <c r="I149" s="195">
        <v>62.5</v>
      </c>
      <c r="J149" s="195">
        <v>10</v>
      </c>
      <c r="K149" s="494" t="s">
        <v>627</v>
      </c>
      <c r="L149" s="195">
        <f t="shared" si="100"/>
        <v>286.5</v>
      </c>
      <c r="M149" s="42">
        <f t="shared" si="73"/>
        <v>286.5</v>
      </c>
      <c r="N149" s="42">
        <f t="shared" si="98"/>
        <v>286.5</v>
      </c>
      <c r="O149" s="42">
        <f t="shared" si="99"/>
        <v>286.5</v>
      </c>
      <c r="P149" s="42" t="str">
        <f t="shared" si="84"/>
        <v>SIN</v>
      </c>
      <c r="Q149" s="657">
        <f>VLOOKUP(A:A,'MCN Singapore onf rates'!E:K,7,FALSE)</f>
        <v>43</v>
      </c>
      <c r="R149" s="42">
        <f t="shared" si="65"/>
        <v>286.5</v>
      </c>
      <c r="S149" s="42">
        <f t="shared" si="66"/>
        <v>286.5</v>
      </c>
      <c r="T149" s="42">
        <f t="shared" si="67"/>
        <v>286.5</v>
      </c>
      <c r="U149" s="42" t="str">
        <f t="shared" si="71"/>
        <v>SIN</v>
      </c>
      <c r="V149" s="657">
        <f t="shared" si="96"/>
        <v>42</v>
      </c>
      <c r="W149" s="42">
        <f t="shared" si="68"/>
        <v>286.5</v>
      </c>
      <c r="X149" s="42">
        <f t="shared" si="69"/>
        <v>286.5</v>
      </c>
      <c r="Y149" s="42">
        <f t="shared" si="70"/>
        <v>286.5</v>
      </c>
      <c r="Z149" s="54" t="str">
        <f t="shared" si="64"/>
        <v>SIN</v>
      </c>
      <c r="AA149" s="657">
        <f t="shared" si="97"/>
        <v>40</v>
      </c>
      <c r="AB149" s="42">
        <f t="shared" si="101"/>
        <v>296.5</v>
      </c>
      <c r="AC149" s="42">
        <f t="shared" si="102"/>
        <v>296.5</v>
      </c>
      <c r="AD149" s="42">
        <f t="shared" si="103"/>
        <v>296.5</v>
      </c>
      <c r="AE149" s="42" t="s">
        <v>627</v>
      </c>
      <c r="AF149" s="657">
        <f>VLOOKUP(A:A,'MCN Singapore onf rates'!E:K,7,FALSE)-4</f>
        <v>39</v>
      </c>
      <c r="AG149" s="42">
        <f t="shared" si="104"/>
        <v>296.5</v>
      </c>
      <c r="AH149" s="42">
        <f t="shared" si="105"/>
        <v>296.5</v>
      </c>
      <c r="AI149" s="42">
        <f t="shared" si="106"/>
        <v>296.5</v>
      </c>
      <c r="AJ149" s="42" t="s">
        <v>627</v>
      </c>
      <c r="AK149" s="662">
        <f>VLOOKUP(A:A,'MCN Singapore onf rates'!E:K,7,FALSE)-7</f>
        <v>36</v>
      </c>
      <c r="AL149" s="29"/>
      <c r="AM149" s="29"/>
      <c r="AN149" s="29"/>
      <c r="AO149" s="29"/>
      <c r="AP149" s="29"/>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row>
    <row r="150" spans="1:62" s="715" customFormat="1">
      <c r="A150" s="39" t="s">
        <v>406</v>
      </c>
      <c r="B150" s="40" t="s">
        <v>95</v>
      </c>
      <c r="C150" s="40" t="s">
        <v>713</v>
      </c>
      <c r="D150" s="195" t="e">
        <f>VLOOKUP(A:A,'MCN Busan onf rates'!C:D,2,FALSE)</f>
        <v>#N/A</v>
      </c>
      <c r="E150" s="195" t="e">
        <f>VLOOKUP(A:A,'MCN Busan onf rates'!C:F,4,FALSE)</f>
        <v>#N/A</v>
      </c>
      <c r="F150" s="195">
        <f>VLOOKUP(A:A,'MCN Singapore onf rates'!E:H,2,FALSE)</f>
        <v>146</v>
      </c>
      <c r="G150" s="195">
        <f>VLOOKUP(A:A,'MCN Singapore onf rates'!E:H,3,FALSE)</f>
        <v>0</v>
      </c>
      <c r="H150" s="195" t="e">
        <f>VLOOKUP(A:A,'NZ &amp; Pacific Island Rates'!B:G,2,FALSE)</f>
        <v>#N/A</v>
      </c>
      <c r="I150" s="195">
        <v>62.5</v>
      </c>
      <c r="J150" s="195">
        <v>10</v>
      </c>
      <c r="K150" s="494" t="s">
        <v>627</v>
      </c>
      <c r="L150" s="195">
        <f t="shared" si="100"/>
        <v>218.5</v>
      </c>
      <c r="M150" s="42">
        <f t="shared" si="73"/>
        <v>218.5</v>
      </c>
      <c r="N150" s="42">
        <f t="shared" si="98"/>
        <v>218.5</v>
      </c>
      <c r="O150" s="42">
        <f t="shared" si="99"/>
        <v>218.5</v>
      </c>
      <c r="P150" s="42" t="str">
        <f t="shared" si="84"/>
        <v>SIN</v>
      </c>
      <c r="Q150" s="657">
        <f>VLOOKUP(A:A,'MCN Singapore onf rates'!E:K,7,FALSE)</f>
        <v>43</v>
      </c>
      <c r="R150" s="42">
        <f t="shared" si="65"/>
        <v>218.5</v>
      </c>
      <c r="S150" s="42">
        <f t="shared" si="66"/>
        <v>218.5</v>
      </c>
      <c r="T150" s="42">
        <f t="shared" si="67"/>
        <v>218.5</v>
      </c>
      <c r="U150" s="42" t="str">
        <f t="shared" si="71"/>
        <v>SIN</v>
      </c>
      <c r="V150" s="657">
        <f t="shared" si="96"/>
        <v>42</v>
      </c>
      <c r="W150" s="42">
        <f t="shared" si="68"/>
        <v>218.5</v>
      </c>
      <c r="X150" s="42">
        <f t="shared" si="69"/>
        <v>218.5</v>
      </c>
      <c r="Y150" s="42">
        <f t="shared" si="70"/>
        <v>218.5</v>
      </c>
      <c r="Z150" s="54" t="str">
        <f t="shared" si="64"/>
        <v>SIN</v>
      </c>
      <c r="AA150" s="657">
        <f t="shared" si="97"/>
        <v>40</v>
      </c>
      <c r="AB150" s="42">
        <f t="shared" si="101"/>
        <v>228.5</v>
      </c>
      <c r="AC150" s="42">
        <f t="shared" si="102"/>
        <v>228.5</v>
      </c>
      <c r="AD150" s="42">
        <f t="shared" si="103"/>
        <v>228.5</v>
      </c>
      <c r="AE150" s="42" t="s">
        <v>627</v>
      </c>
      <c r="AF150" s="657">
        <f>VLOOKUP(A:A,'MCN Singapore onf rates'!E:K,7,FALSE)-4</f>
        <v>39</v>
      </c>
      <c r="AG150" s="42">
        <f t="shared" si="104"/>
        <v>228.5</v>
      </c>
      <c r="AH150" s="42">
        <f t="shared" si="105"/>
        <v>228.5</v>
      </c>
      <c r="AI150" s="42">
        <f t="shared" si="106"/>
        <v>228.5</v>
      </c>
      <c r="AJ150" s="42" t="s">
        <v>627</v>
      </c>
      <c r="AK150" s="662">
        <f>VLOOKUP(A:A,'MCN Singapore onf rates'!E:K,7,FALSE)-7</f>
        <v>36</v>
      </c>
      <c r="AL150" s="29"/>
      <c r="AM150" s="29"/>
      <c r="AN150" s="29"/>
      <c r="AO150" s="29"/>
      <c r="AP150" s="29"/>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row>
    <row r="151" spans="1:62" s="715" customFormat="1">
      <c r="A151" s="39" t="s">
        <v>409</v>
      </c>
      <c r="B151" s="40" t="s">
        <v>95</v>
      </c>
      <c r="C151" s="40" t="s">
        <v>713</v>
      </c>
      <c r="D151" s="195" t="e">
        <f>VLOOKUP(A:A,'MCN Busan onf rates'!C:D,2,FALSE)</f>
        <v>#N/A</v>
      </c>
      <c r="E151" s="195" t="e">
        <f>VLOOKUP(A:A,'MCN Busan onf rates'!C:F,4,FALSE)</f>
        <v>#N/A</v>
      </c>
      <c r="F151" s="195">
        <f>VLOOKUP(A:A,'MCN Singapore onf rates'!E:H,2,FALSE)</f>
        <v>184</v>
      </c>
      <c r="G151" s="195">
        <f>VLOOKUP(A:A,'MCN Singapore onf rates'!E:H,3,FALSE)</f>
        <v>0</v>
      </c>
      <c r="H151" s="195" t="e">
        <f>VLOOKUP(A:A,'NZ &amp; Pacific Island Rates'!B:G,2,FALSE)</f>
        <v>#N/A</v>
      </c>
      <c r="I151" s="195">
        <v>62.5</v>
      </c>
      <c r="J151" s="195">
        <v>10</v>
      </c>
      <c r="K151" s="494" t="s">
        <v>627</v>
      </c>
      <c r="L151" s="195">
        <f t="shared" si="100"/>
        <v>256.5</v>
      </c>
      <c r="M151" s="42">
        <f t="shared" si="73"/>
        <v>256.5</v>
      </c>
      <c r="N151" s="42">
        <f t="shared" si="98"/>
        <v>256.5</v>
      </c>
      <c r="O151" s="42">
        <f t="shared" si="99"/>
        <v>256.5</v>
      </c>
      <c r="P151" s="42" t="str">
        <f t="shared" si="84"/>
        <v>SIN</v>
      </c>
      <c r="Q151" s="657">
        <f>VLOOKUP(A:A,'MCN Singapore onf rates'!E:K,7,FALSE)</f>
        <v>43</v>
      </c>
      <c r="R151" s="42">
        <f t="shared" si="65"/>
        <v>256.5</v>
      </c>
      <c r="S151" s="42">
        <f t="shared" si="66"/>
        <v>256.5</v>
      </c>
      <c r="T151" s="42">
        <f t="shared" si="67"/>
        <v>256.5</v>
      </c>
      <c r="U151" s="42" t="str">
        <f t="shared" si="71"/>
        <v>SIN</v>
      </c>
      <c r="V151" s="657">
        <f t="shared" si="96"/>
        <v>42</v>
      </c>
      <c r="W151" s="42">
        <f t="shared" si="68"/>
        <v>256.5</v>
      </c>
      <c r="X151" s="42">
        <f t="shared" si="69"/>
        <v>256.5</v>
      </c>
      <c r="Y151" s="42">
        <f t="shared" si="70"/>
        <v>256.5</v>
      </c>
      <c r="Z151" s="54" t="str">
        <f t="shared" si="64"/>
        <v>SIN</v>
      </c>
      <c r="AA151" s="657">
        <f t="shared" si="97"/>
        <v>40</v>
      </c>
      <c r="AB151" s="42">
        <f t="shared" si="101"/>
        <v>266.5</v>
      </c>
      <c r="AC151" s="42">
        <f t="shared" si="102"/>
        <v>266.5</v>
      </c>
      <c r="AD151" s="42">
        <f t="shared" si="103"/>
        <v>266.5</v>
      </c>
      <c r="AE151" s="42" t="s">
        <v>627</v>
      </c>
      <c r="AF151" s="657">
        <f>VLOOKUP(A:A,'MCN Singapore onf rates'!E:K,7,FALSE)-4</f>
        <v>39</v>
      </c>
      <c r="AG151" s="42">
        <f t="shared" si="104"/>
        <v>266.5</v>
      </c>
      <c r="AH151" s="42">
        <f t="shared" si="105"/>
        <v>266.5</v>
      </c>
      <c r="AI151" s="42">
        <f t="shared" si="106"/>
        <v>266.5</v>
      </c>
      <c r="AJ151" s="42" t="s">
        <v>627</v>
      </c>
      <c r="AK151" s="662">
        <f>VLOOKUP(A:A,'MCN Singapore onf rates'!E:K,7,FALSE)-7</f>
        <v>36</v>
      </c>
      <c r="AL151" s="29"/>
      <c r="AM151" s="29"/>
      <c r="AN151" s="29"/>
      <c r="AO151" s="29"/>
      <c r="AP151" s="29"/>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row>
    <row r="152" spans="1:62" s="715" customFormat="1">
      <c r="A152" s="489" t="s">
        <v>414</v>
      </c>
      <c r="B152" s="40" t="s">
        <v>95</v>
      </c>
      <c r="C152" s="40" t="s">
        <v>713</v>
      </c>
      <c r="D152" s="195" t="e">
        <f>VLOOKUP(A:A,'MCN Busan onf rates'!C:D,2,FALSE)</f>
        <v>#N/A</v>
      </c>
      <c r="E152" s="195" t="e">
        <f>VLOOKUP(A:A,'MCN Busan onf rates'!C:F,4,FALSE)</f>
        <v>#N/A</v>
      </c>
      <c r="F152" s="195">
        <f>VLOOKUP(A:A,'MCN Singapore onf rates'!E:H,2,FALSE)</f>
        <v>156</v>
      </c>
      <c r="G152" s="195">
        <f>VLOOKUP(A:A,'MCN Singapore onf rates'!E:H,3,FALSE)</f>
        <v>0</v>
      </c>
      <c r="H152" s="195" t="e">
        <f>VLOOKUP(A:A,'NZ &amp; Pacific Island Rates'!B:G,2,FALSE)</f>
        <v>#N/A</v>
      </c>
      <c r="I152" s="195">
        <v>62.5</v>
      </c>
      <c r="J152" s="195">
        <v>10</v>
      </c>
      <c r="K152" s="494" t="s">
        <v>627</v>
      </c>
      <c r="L152" s="195">
        <f t="shared" si="100"/>
        <v>228.5</v>
      </c>
      <c r="M152" s="42">
        <f t="shared" si="73"/>
        <v>228.5</v>
      </c>
      <c r="N152" s="42">
        <f t="shared" si="98"/>
        <v>228.5</v>
      </c>
      <c r="O152" s="42">
        <f t="shared" si="99"/>
        <v>228.5</v>
      </c>
      <c r="P152" s="42" t="str">
        <f t="shared" si="84"/>
        <v>SIN</v>
      </c>
      <c r="Q152" s="657">
        <f>VLOOKUP(A:A,'MCN Singapore onf rates'!E:K,7,FALSE)</f>
        <v>43</v>
      </c>
      <c r="R152" s="42">
        <f t="shared" si="65"/>
        <v>228.5</v>
      </c>
      <c r="S152" s="42">
        <f t="shared" si="66"/>
        <v>228.5</v>
      </c>
      <c r="T152" s="42">
        <f t="shared" si="67"/>
        <v>228.5</v>
      </c>
      <c r="U152" s="42" t="str">
        <f t="shared" si="71"/>
        <v>SIN</v>
      </c>
      <c r="V152" s="657">
        <f t="shared" si="96"/>
        <v>42</v>
      </c>
      <c r="W152" s="42">
        <f t="shared" si="68"/>
        <v>228.5</v>
      </c>
      <c r="X152" s="42">
        <f t="shared" si="69"/>
        <v>228.5</v>
      </c>
      <c r="Y152" s="42">
        <f t="shared" si="70"/>
        <v>228.5</v>
      </c>
      <c r="Z152" s="54" t="str">
        <f t="shared" si="64"/>
        <v>SIN</v>
      </c>
      <c r="AA152" s="657">
        <f t="shared" si="97"/>
        <v>40</v>
      </c>
      <c r="AB152" s="42">
        <f t="shared" si="101"/>
        <v>238.5</v>
      </c>
      <c r="AC152" s="42">
        <f t="shared" si="102"/>
        <v>238.5</v>
      </c>
      <c r="AD152" s="42">
        <f t="shared" si="103"/>
        <v>238.5</v>
      </c>
      <c r="AE152" s="42" t="s">
        <v>627</v>
      </c>
      <c r="AF152" s="657">
        <f>VLOOKUP(A:A,'MCN Singapore onf rates'!E:K,7,FALSE)-4</f>
        <v>39</v>
      </c>
      <c r="AG152" s="42">
        <f t="shared" si="104"/>
        <v>238.5</v>
      </c>
      <c r="AH152" s="42">
        <f t="shared" si="105"/>
        <v>238.5</v>
      </c>
      <c r="AI152" s="42">
        <f t="shared" si="106"/>
        <v>238.5</v>
      </c>
      <c r="AJ152" s="42" t="s">
        <v>627</v>
      </c>
      <c r="AK152" s="662">
        <f>VLOOKUP(A:A,'MCN Singapore onf rates'!E:K,7,FALSE)-7</f>
        <v>36</v>
      </c>
      <c r="AL152" s="29"/>
      <c r="AM152" s="29"/>
      <c r="AN152" s="29"/>
      <c r="AO152" s="29"/>
      <c r="AP152" s="29"/>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row>
    <row r="153" spans="1:62" s="715" customFormat="1">
      <c r="A153" s="39" t="s">
        <v>487</v>
      </c>
      <c r="B153" s="40" t="s">
        <v>95</v>
      </c>
      <c r="C153" s="40" t="s">
        <v>713</v>
      </c>
      <c r="D153" s="195" t="e">
        <f>VLOOKUP(A:A,'MCN Busan onf rates'!C:D,2,FALSE)</f>
        <v>#N/A</v>
      </c>
      <c r="E153" s="195" t="e">
        <f>VLOOKUP(A:A,'MCN Busan onf rates'!C:F,4,FALSE)</f>
        <v>#N/A</v>
      </c>
      <c r="F153" s="195">
        <f>VLOOKUP(A:A,'MCN Singapore onf rates'!E:H,2,FALSE)</f>
        <v>164</v>
      </c>
      <c r="G153" s="195">
        <f>VLOOKUP(A:A,'MCN Singapore onf rates'!E:H,3,FALSE)</f>
        <v>0</v>
      </c>
      <c r="H153" s="195" t="e">
        <f>VLOOKUP(A:A,'NZ &amp; Pacific Island Rates'!B:G,2,FALSE)</f>
        <v>#N/A</v>
      </c>
      <c r="I153" s="195">
        <v>62.5</v>
      </c>
      <c r="J153" s="195">
        <v>10</v>
      </c>
      <c r="K153" s="494" t="s">
        <v>627</v>
      </c>
      <c r="L153" s="195">
        <f t="shared" si="100"/>
        <v>236.5</v>
      </c>
      <c r="M153" s="42">
        <f t="shared" si="73"/>
        <v>236.5</v>
      </c>
      <c r="N153" s="42">
        <f t="shared" si="98"/>
        <v>236.5</v>
      </c>
      <c r="O153" s="42">
        <f t="shared" si="99"/>
        <v>236.5</v>
      </c>
      <c r="P153" s="42" t="str">
        <f t="shared" si="84"/>
        <v>SIN</v>
      </c>
      <c r="Q153" s="657">
        <f>VLOOKUP(A:A,'MCN Singapore onf rates'!E:K,7,FALSE)</f>
        <v>43</v>
      </c>
      <c r="R153" s="42">
        <f t="shared" si="65"/>
        <v>236.5</v>
      </c>
      <c r="S153" s="42">
        <f t="shared" si="66"/>
        <v>236.5</v>
      </c>
      <c r="T153" s="42">
        <f t="shared" si="67"/>
        <v>236.5</v>
      </c>
      <c r="U153" s="42" t="str">
        <f t="shared" si="71"/>
        <v>SIN</v>
      </c>
      <c r="V153" s="657">
        <f t="shared" si="96"/>
        <v>42</v>
      </c>
      <c r="W153" s="42">
        <f t="shared" si="68"/>
        <v>236.5</v>
      </c>
      <c r="X153" s="42">
        <f t="shared" si="69"/>
        <v>236.5</v>
      </c>
      <c r="Y153" s="42">
        <f t="shared" si="70"/>
        <v>236.5</v>
      </c>
      <c r="Z153" s="54" t="str">
        <f t="shared" si="64"/>
        <v>SIN</v>
      </c>
      <c r="AA153" s="657">
        <f t="shared" si="97"/>
        <v>40</v>
      </c>
      <c r="AB153" s="42">
        <f t="shared" si="101"/>
        <v>246.5</v>
      </c>
      <c r="AC153" s="42">
        <f t="shared" si="102"/>
        <v>246.5</v>
      </c>
      <c r="AD153" s="42">
        <f t="shared" si="103"/>
        <v>246.5</v>
      </c>
      <c r="AE153" s="42" t="s">
        <v>627</v>
      </c>
      <c r="AF153" s="657">
        <f>VLOOKUP(A:A,'MCN Singapore onf rates'!E:K,7,FALSE)-4</f>
        <v>39</v>
      </c>
      <c r="AG153" s="42">
        <f t="shared" si="104"/>
        <v>246.5</v>
      </c>
      <c r="AH153" s="42">
        <f t="shared" si="105"/>
        <v>246.5</v>
      </c>
      <c r="AI153" s="42">
        <f t="shared" si="106"/>
        <v>246.5</v>
      </c>
      <c r="AJ153" s="42" t="s">
        <v>627</v>
      </c>
      <c r="AK153" s="662">
        <f>VLOOKUP(A:A,'MCN Singapore onf rates'!E:K,7,FALSE)-7</f>
        <v>36</v>
      </c>
      <c r="AL153" s="29"/>
      <c r="AM153" s="29"/>
      <c r="AN153" s="29"/>
      <c r="AO153" s="29"/>
      <c r="AP153" s="29"/>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row>
    <row r="154" spans="1:62" s="715" customFormat="1">
      <c r="A154" s="39" t="s">
        <v>481</v>
      </c>
      <c r="B154" s="40" t="s">
        <v>95</v>
      </c>
      <c r="C154" s="40" t="s">
        <v>713</v>
      </c>
      <c r="D154" s="195" t="e">
        <f>VLOOKUP(A:A,'MCN Busan onf rates'!C:D,2,FALSE)</f>
        <v>#N/A</v>
      </c>
      <c r="E154" s="195" t="e">
        <f>VLOOKUP(A:A,'MCN Busan onf rates'!C:F,4,FALSE)</f>
        <v>#N/A</v>
      </c>
      <c r="F154" s="195">
        <f>VLOOKUP(A:A,'MCN Singapore onf rates'!E:H,2,FALSE)</f>
        <v>159</v>
      </c>
      <c r="G154" s="195">
        <f>VLOOKUP(A:A,'MCN Singapore onf rates'!E:H,3,FALSE)</f>
        <v>0</v>
      </c>
      <c r="H154" s="195" t="e">
        <f>VLOOKUP(A:A,'NZ &amp; Pacific Island Rates'!B:G,2,FALSE)</f>
        <v>#N/A</v>
      </c>
      <c r="I154" s="195">
        <v>62.5</v>
      </c>
      <c r="J154" s="195">
        <v>10</v>
      </c>
      <c r="K154" s="494" t="s">
        <v>627</v>
      </c>
      <c r="L154" s="195">
        <f t="shared" si="100"/>
        <v>231.5</v>
      </c>
      <c r="M154" s="42">
        <f t="shared" si="73"/>
        <v>231.5</v>
      </c>
      <c r="N154" s="42">
        <f t="shared" si="98"/>
        <v>231.5</v>
      </c>
      <c r="O154" s="42">
        <f t="shared" si="99"/>
        <v>231.5</v>
      </c>
      <c r="P154" s="42" t="str">
        <f t="shared" si="84"/>
        <v>SIN</v>
      </c>
      <c r="Q154" s="657">
        <f>VLOOKUP(A:A,'MCN Singapore onf rates'!E:K,7,FALSE)</f>
        <v>43</v>
      </c>
      <c r="R154" s="42">
        <f t="shared" si="65"/>
        <v>231.5</v>
      </c>
      <c r="S154" s="42">
        <f t="shared" si="66"/>
        <v>231.5</v>
      </c>
      <c r="T154" s="42">
        <f t="shared" si="67"/>
        <v>231.5</v>
      </c>
      <c r="U154" s="42" t="str">
        <f t="shared" si="71"/>
        <v>SIN</v>
      </c>
      <c r="V154" s="657">
        <f t="shared" ref="V154:V185" si="107">Q154-1</f>
        <v>42</v>
      </c>
      <c r="W154" s="42">
        <f t="shared" si="68"/>
        <v>231.5</v>
      </c>
      <c r="X154" s="42">
        <f t="shared" si="69"/>
        <v>231.5</v>
      </c>
      <c r="Y154" s="42">
        <f t="shared" si="70"/>
        <v>231.5</v>
      </c>
      <c r="Z154" s="54" t="str">
        <f t="shared" si="64"/>
        <v>SIN</v>
      </c>
      <c r="AA154" s="657">
        <f t="shared" ref="AA154:AA185" si="108">V154-2</f>
        <v>40</v>
      </c>
      <c r="AB154" s="42">
        <f t="shared" si="101"/>
        <v>241.5</v>
      </c>
      <c r="AC154" s="42">
        <f t="shared" si="102"/>
        <v>241.5</v>
      </c>
      <c r="AD154" s="42">
        <f t="shared" si="103"/>
        <v>241.5</v>
      </c>
      <c r="AE154" s="42" t="s">
        <v>627</v>
      </c>
      <c r="AF154" s="657">
        <f>VLOOKUP(A:A,'MCN Singapore onf rates'!E:K,7,FALSE)-4</f>
        <v>39</v>
      </c>
      <c r="AG154" s="42">
        <f t="shared" si="104"/>
        <v>241.5</v>
      </c>
      <c r="AH154" s="42">
        <f t="shared" si="105"/>
        <v>241.5</v>
      </c>
      <c r="AI154" s="42">
        <f t="shared" si="106"/>
        <v>241.5</v>
      </c>
      <c r="AJ154" s="42" t="s">
        <v>627</v>
      </c>
      <c r="AK154" s="662">
        <f>VLOOKUP(A:A,'MCN Singapore onf rates'!E:K,7,FALSE)-7</f>
        <v>36</v>
      </c>
      <c r="AL154" s="29"/>
      <c r="AM154" s="29"/>
      <c r="AN154" s="29"/>
      <c r="AO154" s="29"/>
      <c r="AP154" s="29"/>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row>
    <row r="155" spans="1:62" s="715" customFormat="1">
      <c r="A155" s="39" t="s">
        <v>31</v>
      </c>
      <c r="B155" s="40" t="s">
        <v>95</v>
      </c>
      <c r="C155" s="40" t="s">
        <v>713</v>
      </c>
      <c r="D155" s="195" t="e">
        <f>VLOOKUP(A:A,'MCN Busan onf rates'!C:D,2,FALSE)</f>
        <v>#N/A</v>
      </c>
      <c r="E155" s="195" t="e">
        <f>VLOOKUP(A:A,'MCN Busan onf rates'!C:F,4,FALSE)</f>
        <v>#N/A</v>
      </c>
      <c r="F155" s="195">
        <f>VLOOKUP(A:A,'MCN Singapore onf rates'!E:H,2,FALSE)</f>
        <v>146</v>
      </c>
      <c r="G155" s="195">
        <f>VLOOKUP(A:A,'MCN Singapore onf rates'!E:H,3,FALSE)</f>
        <v>0</v>
      </c>
      <c r="H155" s="195" t="e">
        <f>VLOOKUP(A:A,'NZ &amp; Pacific Island Rates'!B:G,2,FALSE)</f>
        <v>#N/A</v>
      </c>
      <c r="I155" s="195">
        <v>62.5</v>
      </c>
      <c r="J155" s="195">
        <v>10</v>
      </c>
      <c r="K155" s="494" t="s">
        <v>627</v>
      </c>
      <c r="L155" s="195">
        <f t="shared" si="100"/>
        <v>218.5</v>
      </c>
      <c r="M155" s="42">
        <f t="shared" si="73"/>
        <v>218.5</v>
      </c>
      <c r="N155" s="42">
        <f t="shared" si="98"/>
        <v>218.5</v>
      </c>
      <c r="O155" s="42">
        <f t="shared" si="99"/>
        <v>218.5</v>
      </c>
      <c r="P155" s="42" t="str">
        <f t="shared" si="84"/>
        <v>SIN</v>
      </c>
      <c r="Q155" s="657">
        <f>VLOOKUP(A:A,'MCN Singapore onf rates'!E:K,7,FALSE)</f>
        <v>43</v>
      </c>
      <c r="R155" s="42">
        <f t="shared" si="65"/>
        <v>218.5</v>
      </c>
      <c r="S155" s="42">
        <f t="shared" si="66"/>
        <v>218.5</v>
      </c>
      <c r="T155" s="42">
        <f t="shared" si="67"/>
        <v>218.5</v>
      </c>
      <c r="U155" s="42" t="str">
        <f t="shared" si="71"/>
        <v>SIN</v>
      </c>
      <c r="V155" s="657">
        <f t="shared" si="107"/>
        <v>42</v>
      </c>
      <c r="W155" s="42">
        <f t="shared" si="68"/>
        <v>218.5</v>
      </c>
      <c r="X155" s="42">
        <f t="shared" si="69"/>
        <v>218.5</v>
      </c>
      <c r="Y155" s="42">
        <f t="shared" si="70"/>
        <v>218.5</v>
      </c>
      <c r="Z155" s="54" t="str">
        <f t="shared" si="64"/>
        <v>SIN</v>
      </c>
      <c r="AA155" s="657">
        <f t="shared" si="108"/>
        <v>40</v>
      </c>
      <c r="AB155" s="42">
        <f t="shared" si="101"/>
        <v>228.5</v>
      </c>
      <c r="AC155" s="42">
        <f t="shared" si="102"/>
        <v>228.5</v>
      </c>
      <c r="AD155" s="42">
        <f t="shared" si="103"/>
        <v>228.5</v>
      </c>
      <c r="AE155" s="42" t="s">
        <v>627</v>
      </c>
      <c r="AF155" s="657">
        <f>VLOOKUP(A:A,'MCN Singapore onf rates'!E:K,7,FALSE)-4</f>
        <v>39</v>
      </c>
      <c r="AG155" s="42">
        <f t="shared" si="104"/>
        <v>228.5</v>
      </c>
      <c r="AH155" s="42">
        <f t="shared" si="105"/>
        <v>228.5</v>
      </c>
      <c r="AI155" s="42">
        <f t="shared" si="106"/>
        <v>228.5</v>
      </c>
      <c r="AJ155" s="42" t="s">
        <v>627</v>
      </c>
      <c r="AK155" s="662">
        <f>VLOOKUP(A:A,'MCN Singapore onf rates'!E:K,7,FALSE)-7</f>
        <v>36</v>
      </c>
      <c r="AL155" s="29"/>
      <c r="AM155" s="29"/>
      <c r="AN155" s="29"/>
      <c r="AO155" s="29"/>
      <c r="AP155" s="29"/>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row>
    <row r="156" spans="1:62" s="715" customFormat="1">
      <c r="A156" s="39" t="s">
        <v>34</v>
      </c>
      <c r="B156" s="40" t="s">
        <v>95</v>
      </c>
      <c r="C156" s="40" t="s">
        <v>713</v>
      </c>
      <c r="D156" s="195" t="e">
        <f>VLOOKUP(A:A,'MCN Busan onf rates'!C:D,2,FALSE)</f>
        <v>#N/A</v>
      </c>
      <c r="E156" s="195" t="e">
        <f>VLOOKUP(A:A,'MCN Busan onf rates'!C:F,4,FALSE)</f>
        <v>#N/A</v>
      </c>
      <c r="F156" s="195">
        <f>VLOOKUP(A:A,'MCN Singapore onf rates'!E:H,2,FALSE)</f>
        <v>157</v>
      </c>
      <c r="G156" s="195">
        <f>VLOOKUP(A:A,'MCN Singapore onf rates'!E:H,3,FALSE)</f>
        <v>0</v>
      </c>
      <c r="H156" s="195" t="e">
        <f>VLOOKUP(A:A,'NZ &amp; Pacific Island Rates'!B:G,2,FALSE)</f>
        <v>#N/A</v>
      </c>
      <c r="I156" s="195">
        <v>62.5</v>
      </c>
      <c r="J156" s="195">
        <v>10</v>
      </c>
      <c r="K156" s="494" t="s">
        <v>627</v>
      </c>
      <c r="L156" s="195">
        <f t="shared" si="100"/>
        <v>229.5</v>
      </c>
      <c r="M156" s="42">
        <f t="shared" si="73"/>
        <v>229.5</v>
      </c>
      <c r="N156" s="42">
        <f t="shared" si="98"/>
        <v>229.5</v>
      </c>
      <c r="O156" s="42">
        <f t="shared" si="99"/>
        <v>229.5</v>
      </c>
      <c r="P156" s="42" t="str">
        <f t="shared" si="84"/>
        <v>SIN</v>
      </c>
      <c r="Q156" s="657">
        <f>VLOOKUP(A:A,'MCN Singapore onf rates'!E:K,7,FALSE)</f>
        <v>43</v>
      </c>
      <c r="R156" s="42">
        <f t="shared" si="65"/>
        <v>229.5</v>
      </c>
      <c r="S156" s="42">
        <f t="shared" si="66"/>
        <v>229.5</v>
      </c>
      <c r="T156" s="42">
        <f t="shared" si="67"/>
        <v>229.5</v>
      </c>
      <c r="U156" s="42" t="str">
        <f t="shared" si="71"/>
        <v>SIN</v>
      </c>
      <c r="V156" s="657">
        <f t="shared" si="107"/>
        <v>42</v>
      </c>
      <c r="W156" s="42">
        <f t="shared" si="68"/>
        <v>229.5</v>
      </c>
      <c r="X156" s="42">
        <f t="shared" si="69"/>
        <v>229.5</v>
      </c>
      <c r="Y156" s="42">
        <f t="shared" si="70"/>
        <v>229.5</v>
      </c>
      <c r="Z156" s="54" t="str">
        <f t="shared" ref="Z156:Z219" si="109">P156</f>
        <v>SIN</v>
      </c>
      <c r="AA156" s="657">
        <f t="shared" si="108"/>
        <v>40</v>
      </c>
      <c r="AB156" s="42">
        <f t="shared" si="101"/>
        <v>239.5</v>
      </c>
      <c r="AC156" s="42">
        <f t="shared" si="102"/>
        <v>239.5</v>
      </c>
      <c r="AD156" s="42">
        <f t="shared" si="103"/>
        <v>239.5</v>
      </c>
      <c r="AE156" s="42" t="s">
        <v>627</v>
      </c>
      <c r="AF156" s="657">
        <f>VLOOKUP(A:A,'MCN Singapore onf rates'!E:K,7,FALSE)-4</f>
        <v>39</v>
      </c>
      <c r="AG156" s="42">
        <f t="shared" si="104"/>
        <v>239.5</v>
      </c>
      <c r="AH156" s="42">
        <f t="shared" si="105"/>
        <v>239.5</v>
      </c>
      <c r="AI156" s="42">
        <f t="shared" si="106"/>
        <v>239.5</v>
      </c>
      <c r="AJ156" s="42" t="s">
        <v>627</v>
      </c>
      <c r="AK156" s="662">
        <f>VLOOKUP(A:A,'MCN Singapore onf rates'!E:K,7,FALSE)-7</f>
        <v>36</v>
      </c>
      <c r="AL156" s="29"/>
      <c r="AM156" s="29"/>
      <c r="AN156" s="29"/>
      <c r="AO156" s="29"/>
      <c r="AP156" s="29"/>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row>
    <row r="157" spans="1:62" s="715" customFormat="1">
      <c r="A157" s="39" t="s">
        <v>40</v>
      </c>
      <c r="B157" s="40" t="s">
        <v>95</v>
      </c>
      <c r="C157" s="40" t="s">
        <v>713</v>
      </c>
      <c r="D157" s="195" t="e">
        <f>VLOOKUP(A:A,'MCN Busan onf rates'!C:D,2,FALSE)</f>
        <v>#N/A</v>
      </c>
      <c r="E157" s="195" t="e">
        <f>VLOOKUP(A:A,'MCN Busan onf rates'!C:F,4,FALSE)</f>
        <v>#N/A</v>
      </c>
      <c r="F157" s="195">
        <f>VLOOKUP(A:A,'MCN Singapore onf rates'!E:H,2,FALSE)</f>
        <v>159</v>
      </c>
      <c r="G157" s="195">
        <f>VLOOKUP(A:A,'MCN Singapore onf rates'!E:H,3,FALSE)</f>
        <v>0</v>
      </c>
      <c r="H157" s="195" t="e">
        <f>VLOOKUP(A:A,'NZ &amp; Pacific Island Rates'!B:G,2,FALSE)</f>
        <v>#N/A</v>
      </c>
      <c r="I157" s="195">
        <v>62.5</v>
      </c>
      <c r="J157" s="195">
        <v>10</v>
      </c>
      <c r="K157" s="494" t="s">
        <v>627</v>
      </c>
      <c r="L157" s="195">
        <f t="shared" si="100"/>
        <v>231.5</v>
      </c>
      <c r="M157" s="42">
        <f t="shared" si="73"/>
        <v>231.5</v>
      </c>
      <c r="N157" s="42">
        <f t="shared" si="98"/>
        <v>231.5</v>
      </c>
      <c r="O157" s="42">
        <f t="shared" si="99"/>
        <v>231.5</v>
      </c>
      <c r="P157" s="42" t="str">
        <f t="shared" si="84"/>
        <v>SIN</v>
      </c>
      <c r="Q157" s="657">
        <f>VLOOKUP(A:A,'MCN Singapore onf rates'!E:K,7,FALSE)</f>
        <v>43</v>
      </c>
      <c r="R157" s="42">
        <f t="shared" ref="R157:R220" si="110">M157</f>
        <v>231.5</v>
      </c>
      <c r="S157" s="42">
        <f t="shared" ref="S157:S220" si="111">N157</f>
        <v>231.5</v>
      </c>
      <c r="T157" s="42">
        <f t="shared" ref="T157:T220" si="112">O157</f>
        <v>231.5</v>
      </c>
      <c r="U157" s="42" t="str">
        <f t="shared" si="71"/>
        <v>SIN</v>
      </c>
      <c r="V157" s="657">
        <f t="shared" si="107"/>
        <v>42</v>
      </c>
      <c r="W157" s="42">
        <f t="shared" ref="W157:W220" si="113">M157</f>
        <v>231.5</v>
      </c>
      <c r="X157" s="42">
        <f t="shared" ref="X157:X220" si="114">N157</f>
        <v>231.5</v>
      </c>
      <c r="Y157" s="42">
        <f t="shared" ref="Y157:Y220" si="115">O157</f>
        <v>231.5</v>
      </c>
      <c r="Z157" s="54" t="str">
        <f t="shared" si="109"/>
        <v>SIN</v>
      </c>
      <c r="AA157" s="657">
        <f t="shared" si="108"/>
        <v>40</v>
      </c>
      <c r="AB157" s="42">
        <f t="shared" si="101"/>
        <v>241.5</v>
      </c>
      <c r="AC157" s="42">
        <f t="shared" si="102"/>
        <v>241.5</v>
      </c>
      <c r="AD157" s="42">
        <f t="shared" si="103"/>
        <v>241.5</v>
      </c>
      <c r="AE157" s="42" t="s">
        <v>627</v>
      </c>
      <c r="AF157" s="657">
        <f>VLOOKUP(A:A,'MCN Singapore onf rates'!E:K,7,FALSE)-4</f>
        <v>39</v>
      </c>
      <c r="AG157" s="42">
        <f t="shared" si="104"/>
        <v>241.5</v>
      </c>
      <c r="AH157" s="42">
        <f t="shared" si="105"/>
        <v>241.5</v>
      </c>
      <c r="AI157" s="42">
        <f t="shared" si="106"/>
        <v>241.5</v>
      </c>
      <c r="AJ157" s="42" t="s">
        <v>627</v>
      </c>
      <c r="AK157" s="662">
        <f>VLOOKUP(A:A,'MCN Singapore onf rates'!E:K,7,FALSE)-7</f>
        <v>36</v>
      </c>
      <c r="AL157" s="29"/>
      <c r="AM157" s="29"/>
      <c r="AN157" s="29"/>
      <c r="AO157" s="29"/>
      <c r="AP157" s="29"/>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row>
    <row r="158" spans="1:62" s="715" customFormat="1">
      <c r="A158" s="39" t="s">
        <v>488</v>
      </c>
      <c r="B158" s="40" t="s">
        <v>95</v>
      </c>
      <c r="C158" s="40" t="s">
        <v>713</v>
      </c>
      <c r="D158" s="195" t="e">
        <f>VLOOKUP(A:A,'MCN Busan onf rates'!C:D,2,FALSE)</f>
        <v>#N/A</v>
      </c>
      <c r="E158" s="195" t="e">
        <f>VLOOKUP(A:A,'MCN Busan onf rates'!C:F,4,FALSE)</f>
        <v>#N/A</v>
      </c>
      <c r="F158" s="195">
        <f>VLOOKUP(A:A,'MCN Singapore onf rates'!E:H,2,FALSE)</f>
        <v>151</v>
      </c>
      <c r="G158" s="195">
        <f>VLOOKUP(A:A,'MCN Singapore onf rates'!E:H,3,FALSE)</f>
        <v>0</v>
      </c>
      <c r="H158" s="195" t="e">
        <f>VLOOKUP(A:A,'NZ &amp; Pacific Island Rates'!B:G,2,FALSE)</f>
        <v>#N/A</v>
      </c>
      <c r="I158" s="195">
        <v>62.5</v>
      </c>
      <c r="J158" s="195">
        <v>10</v>
      </c>
      <c r="K158" s="494" t="s">
        <v>627</v>
      </c>
      <c r="L158" s="195">
        <f t="shared" si="100"/>
        <v>223.5</v>
      </c>
      <c r="M158" s="42">
        <f t="shared" si="73"/>
        <v>223.5</v>
      </c>
      <c r="N158" s="42">
        <f t="shared" si="98"/>
        <v>223.5</v>
      </c>
      <c r="O158" s="42">
        <f t="shared" si="99"/>
        <v>223.5</v>
      </c>
      <c r="P158" s="42" t="str">
        <f t="shared" si="84"/>
        <v>SIN</v>
      </c>
      <c r="Q158" s="657">
        <f>VLOOKUP(A:A,'MCN Singapore onf rates'!E:K,7,FALSE)</f>
        <v>43</v>
      </c>
      <c r="R158" s="42">
        <f t="shared" si="110"/>
        <v>223.5</v>
      </c>
      <c r="S158" s="42">
        <f t="shared" si="111"/>
        <v>223.5</v>
      </c>
      <c r="T158" s="42">
        <f t="shared" si="112"/>
        <v>223.5</v>
      </c>
      <c r="U158" s="42" t="str">
        <f t="shared" ref="U158:U221" si="116">P158</f>
        <v>SIN</v>
      </c>
      <c r="V158" s="657">
        <f t="shared" si="107"/>
        <v>42</v>
      </c>
      <c r="W158" s="42">
        <f t="shared" si="113"/>
        <v>223.5</v>
      </c>
      <c r="X158" s="42">
        <f t="shared" si="114"/>
        <v>223.5</v>
      </c>
      <c r="Y158" s="42">
        <f t="shared" si="115"/>
        <v>223.5</v>
      </c>
      <c r="Z158" s="54" t="str">
        <f t="shared" si="109"/>
        <v>SIN</v>
      </c>
      <c r="AA158" s="657">
        <f t="shared" si="108"/>
        <v>40</v>
      </c>
      <c r="AB158" s="42">
        <f t="shared" si="101"/>
        <v>233.5</v>
      </c>
      <c r="AC158" s="42">
        <f t="shared" si="102"/>
        <v>233.5</v>
      </c>
      <c r="AD158" s="42">
        <f t="shared" si="103"/>
        <v>233.5</v>
      </c>
      <c r="AE158" s="42" t="s">
        <v>627</v>
      </c>
      <c r="AF158" s="657">
        <f>VLOOKUP(A:A,'MCN Singapore onf rates'!E:K,7,FALSE)-4</f>
        <v>39</v>
      </c>
      <c r="AG158" s="42">
        <f t="shared" si="104"/>
        <v>233.5</v>
      </c>
      <c r="AH158" s="42">
        <f t="shared" si="105"/>
        <v>233.5</v>
      </c>
      <c r="AI158" s="42">
        <f t="shared" si="106"/>
        <v>233.5</v>
      </c>
      <c r="AJ158" s="42" t="s">
        <v>627</v>
      </c>
      <c r="AK158" s="662">
        <f>VLOOKUP(A:A,'MCN Singapore onf rates'!E:K,7,FALSE)-7</f>
        <v>36</v>
      </c>
      <c r="AL158" s="29"/>
      <c r="AM158" s="29"/>
      <c r="AN158" s="29"/>
      <c r="AO158" s="29"/>
      <c r="AP158" s="29"/>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row>
    <row r="159" spans="1:62" s="715" customFormat="1">
      <c r="A159" s="39" t="s">
        <v>46</v>
      </c>
      <c r="B159" s="40" t="s">
        <v>95</v>
      </c>
      <c r="C159" s="40" t="s">
        <v>713</v>
      </c>
      <c r="D159" s="195" t="e">
        <f>VLOOKUP(A:A,'MCN Busan onf rates'!C:D,2,FALSE)</f>
        <v>#N/A</v>
      </c>
      <c r="E159" s="195" t="e">
        <f>VLOOKUP(A:A,'MCN Busan onf rates'!C:F,4,FALSE)</f>
        <v>#N/A</v>
      </c>
      <c r="F159" s="195">
        <f>VLOOKUP(A:A,'MCN Singapore onf rates'!E:H,2,FALSE)</f>
        <v>156</v>
      </c>
      <c r="G159" s="195">
        <f>VLOOKUP(A:A,'MCN Singapore onf rates'!E:H,3,FALSE)</f>
        <v>0</v>
      </c>
      <c r="H159" s="195" t="e">
        <f>VLOOKUP(A:A,'NZ &amp; Pacific Island Rates'!B:G,2,FALSE)</f>
        <v>#N/A</v>
      </c>
      <c r="I159" s="195">
        <v>62.5</v>
      </c>
      <c r="J159" s="195">
        <v>10</v>
      </c>
      <c r="K159" s="494" t="s">
        <v>627</v>
      </c>
      <c r="L159" s="195">
        <f t="shared" si="100"/>
        <v>228.5</v>
      </c>
      <c r="M159" s="42">
        <f t="shared" ref="M159:M222" si="117">SUM(L159)</f>
        <v>228.5</v>
      </c>
      <c r="N159" s="42">
        <f t="shared" ref="N159:N190" si="118">SUBTOTAL(9,M159)</f>
        <v>228.5</v>
      </c>
      <c r="O159" s="42">
        <f t="shared" ref="O159:O188" si="119">SUBTOTAL(9,M159)</f>
        <v>228.5</v>
      </c>
      <c r="P159" s="42" t="str">
        <f t="shared" si="84"/>
        <v>SIN</v>
      </c>
      <c r="Q159" s="657">
        <f>VLOOKUP(A:A,'MCN Singapore onf rates'!E:K,7,FALSE)</f>
        <v>43</v>
      </c>
      <c r="R159" s="42">
        <f t="shared" si="110"/>
        <v>228.5</v>
      </c>
      <c r="S159" s="42">
        <f t="shared" si="111"/>
        <v>228.5</v>
      </c>
      <c r="T159" s="42">
        <f t="shared" si="112"/>
        <v>228.5</v>
      </c>
      <c r="U159" s="42" t="str">
        <f t="shared" si="116"/>
        <v>SIN</v>
      </c>
      <c r="V159" s="657">
        <f t="shared" si="107"/>
        <v>42</v>
      </c>
      <c r="W159" s="42">
        <f t="shared" si="113"/>
        <v>228.5</v>
      </c>
      <c r="X159" s="42">
        <f t="shared" si="114"/>
        <v>228.5</v>
      </c>
      <c r="Y159" s="42">
        <f t="shared" si="115"/>
        <v>228.5</v>
      </c>
      <c r="Z159" s="54" t="str">
        <f t="shared" si="109"/>
        <v>SIN</v>
      </c>
      <c r="AA159" s="657">
        <f t="shared" si="108"/>
        <v>40</v>
      </c>
      <c r="AB159" s="42">
        <f t="shared" si="101"/>
        <v>238.5</v>
      </c>
      <c r="AC159" s="42">
        <f t="shared" si="102"/>
        <v>238.5</v>
      </c>
      <c r="AD159" s="42">
        <f t="shared" si="103"/>
        <v>238.5</v>
      </c>
      <c r="AE159" s="42" t="s">
        <v>627</v>
      </c>
      <c r="AF159" s="657">
        <f>VLOOKUP(A:A,'MCN Singapore onf rates'!E:K,7,FALSE)-4</f>
        <v>39</v>
      </c>
      <c r="AG159" s="42">
        <f t="shared" si="104"/>
        <v>238.5</v>
      </c>
      <c r="AH159" s="42">
        <f t="shared" si="105"/>
        <v>238.5</v>
      </c>
      <c r="AI159" s="42">
        <f t="shared" si="106"/>
        <v>238.5</v>
      </c>
      <c r="AJ159" s="42" t="s">
        <v>627</v>
      </c>
      <c r="AK159" s="662">
        <f>VLOOKUP(A:A,'MCN Singapore onf rates'!E:K,7,FALSE)-7</f>
        <v>36</v>
      </c>
      <c r="AL159" s="29"/>
      <c r="AM159" s="29"/>
      <c r="AN159" s="29"/>
      <c r="AO159" s="29"/>
      <c r="AP159" s="29"/>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row>
    <row r="160" spans="1:62" s="715" customFormat="1">
      <c r="A160" s="39" t="s">
        <v>47</v>
      </c>
      <c r="B160" s="40" t="s">
        <v>95</v>
      </c>
      <c r="C160" s="40" t="s">
        <v>713</v>
      </c>
      <c r="D160" s="195" t="e">
        <f>VLOOKUP(A:A,'MCN Busan onf rates'!C:D,2,FALSE)</f>
        <v>#N/A</v>
      </c>
      <c r="E160" s="195" t="e">
        <f>VLOOKUP(A:A,'MCN Busan onf rates'!C:F,4,FALSE)</f>
        <v>#N/A</v>
      </c>
      <c r="F160" s="195">
        <f>VLOOKUP(A:A,'MCN Singapore onf rates'!E:H,2,FALSE)</f>
        <v>157</v>
      </c>
      <c r="G160" s="195">
        <f>VLOOKUP(A:A,'MCN Singapore onf rates'!E:H,3,FALSE)</f>
        <v>0</v>
      </c>
      <c r="H160" s="195" t="e">
        <f>VLOOKUP(A:A,'NZ &amp; Pacific Island Rates'!B:G,2,FALSE)</f>
        <v>#N/A</v>
      </c>
      <c r="I160" s="195">
        <v>62.5</v>
      </c>
      <c r="J160" s="195">
        <v>10</v>
      </c>
      <c r="K160" s="494" t="s">
        <v>627</v>
      </c>
      <c r="L160" s="195">
        <f t="shared" si="100"/>
        <v>229.5</v>
      </c>
      <c r="M160" s="42">
        <f t="shared" si="117"/>
        <v>229.5</v>
      </c>
      <c r="N160" s="42">
        <f t="shared" si="118"/>
        <v>229.5</v>
      </c>
      <c r="O160" s="42">
        <f t="shared" si="119"/>
        <v>229.5</v>
      </c>
      <c r="P160" s="42" t="str">
        <f t="shared" si="84"/>
        <v>SIN</v>
      </c>
      <c r="Q160" s="657">
        <f>VLOOKUP(A:A,'MCN Singapore onf rates'!E:K,7,FALSE)</f>
        <v>43</v>
      </c>
      <c r="R160" s="42">
        <f t="shared" si="110"/>
        <v>229.5</v>
      </c>
      <c r="S160" s="42">
        <f t="shared" si="111"/>
        <v>229.5</v>
      </c>
      <c r="T160" s="42">
        <f t="shared" si="112"/>
        <v>229.5</v>
      </c>
      <c r="U160" s="42" t="str">
        <f t="shared" si="116"/>
        <v>SIN</v>
      </c>
      <c r="V160" s="657">
        <f t="shared" si="107"/>
        <v>42</v>
      </c>
      <c r="W160" s="42">
        <f t="shared" si="113"/>
        <v>229.5</v>
      </c>
      <c r="X160" s="42">
        <f t="shared" si="114"/>
        <v>229.5</v>
      </c>
      <c r="Y160" s="42">
        <f t="shared" si="115"/>
        <v>229.5</v>
      </c>
      <c r="Z160" s="54" t="str">
        <f t="shared" si="109"/>
        <v>SIN</v>
      </c>
      <c r="AA160" s="657">
        <f t="shared" si="108"/>
        <v>40</v>
      </c>
      <c r="AB160" s="42">
        <f t="shared" si="101"/>
        <v>239.5</v>
      </c>
      <c r="AC160" s="42">
        <f t="shared" si="102"/>
        <v>239.5</v>
      </c>
      <c r="AD160" s="42">
        <f t="shared" si="103"/>
        <v>239.5</v>
      </c>
      <c r="AE160" s="42" t="s">
        <v>627</v>
      </c>
      <c r="AF160" s="657">
        <f>VLOOKUP(A:A,'MCN Singapore onf rates'!E:K,7,FALSE)-4</f>
        <v>39</v>
      </c>
      <c r="AG160" s="42">
        <f t="shared" si="104"/>
        <v>239.5</v>
      </c>
      <c r="AH160" s="42">
        <f t="shared" si="105"/>
        <v>239.5</v>
      </c>
      <c r="AI160" s="42">
        <f t="shared" si="106"/>
        <v>239.5</v>
      </c>
      <c r="AJ160" s="42" t="s">
        <v>627</v>
      </c>
      <c r="AK160" s="662">
        <f>VLOOKUP(A:A,'MCN Singapore onf rates'!E:K,7,FALSE)-7</f>
        <v>36</v>
      </c>
      <c r="AL160" s="29"/>
      <c r="AM160" s="29"/>
      <c r="AN160" s="29"/>
      <c r="AO160" s="29"/>
      <c r="AP160" s="29"/>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row>
    <row r="161" spans="1:62" s="715" customFormat="1">
      <c r="A161" s="39" t="s">
        <v>308</v>
      </c>
      <c r="B161" s="40" t="s">
        <v>309</v>
      </c>
      <c r="C161" s="40" t="s">
        <v>713</v>
      </c>
      <c r="D161" s="195">
        <f>VLOOKUP(A:A,'MCN Busan onf rates'!C:D,2,FALSE)</f>
        <v>375</v>
      </c>
      <c r="E161" s="195" t="str">
        <f>VLOOKUP(A:A,'MCN Busan onf rates'!C:F,4,FALSE)</f>
        <v>1CBM</v>
      </c>
      <c r="F161" s="195">
        <f>VLOOKUP(A:A,'MCN Singapore onf rates'!E:H,2,FALSE)</f>
        <v>519</v>
      </c>
      <c r="G161" s="195">
        <f>VLOOKUP(A:A,'MCN Singapore onf rates'!E:H,3,FALSE)</f>
        <v>0</v>
      </c>
      <c r="H161" s="195" t="e">
        <f>VLOOKUP(A:A,'NZ &amp; Pacific Island Rates'!B:G,2,FALSE)</f>
        <v>#N/A</v>
      </c>
      <c r="I161" s="195">
        <v>62.5</v>
      </c>
      <c r="J161" s="195">
        <v>10</v>
      </c>
      <c r="K161" s="494" t="s">
        <v>628</v>
      </c>
      <c r="L161" s="195">
        <f>SUM(I161+D161)</f>
        <v>437.5</v>
      </c>
      <c r="M161" s="42">
        <f t="shared" si="117"/>
        <v>437.5</v>
      </c>
      <c r="N161" s="42">
        <f t="shared" si="118"/>
        <v>437.5</v>
      </c>
      <c r="O161" s="42">
        <f t="shared" si="119"/>
        <v>437.5</v>
      </c>
      <c r="P161" s="42" t="str">
        <f t="shared" si="84"/>
        <v>BUS</v>
      </c>
      <c r="Q161" s="43">
        <f>VLOOKUP(A:A,'MCN Busan onf rates'!C:K,9,FALSE)</f>
        <v>68</v>
      </c>
      <c r="R161" s="42">
        <f t="shared" si="110"/>
        <v>437.5</v>
      </c>
      <c r="S161" s="42">
        <f t="shared" si="111"/>
        <v>437.5</v>
      </c>
      <c r="T161" s="42">
        <f t="shared" si="112"/>
        <v>437.5</v>
      </c>
      <c r="U161" s="42" t="str">
        <f t="shared" si="116"/>
        <v>BUS</v>
      </c>
      <c r="V161" s="657">
        <f t="shared" si="107"/>
        <v>67</v>
      </c>
      <c r="W161" s="42">
        <f t="shared" si="113"/>
        <v>437.5</v>
      </c>
      <c r="X161" s="42">
        <f t="shared" si="114"/>
        <v>437.5</v>
      </c>
      <c r="Y161" s="42">
        <f t="shared" si="115"/>
        <v>437.5</v>
      </c>
      <c r="Z161" s="54" t="str">
        <f t="shared" si="109"/>
        <v>BUS</v>
      </c>
      <c r="AA161" s="657">
        <f t="shared" si="108"/>
        <v>65</v>
      </c>
      <c r="AB161" s="42">
        <f t="shared" ref="AB161:AB184" si="120">SUM(F161+I161+J161)</f>
        <v>591.5</v>
      </c>
      <c r="AC161" s="42">
        <f t="shared" ref="AC161:AC184" si="121">SUM(AB161)</f>
        <v>591.5</v>
      </c>
      <c r="AD161" s="42">
        <f t="shared" ref="AD161:AD181" si="122">SUM(AB161)</f>
        <v>591.5</v>
      </c>
      <c r="AE161" s="42" t="s">
        <v>627</v>
      </c>
      <c r="AF161" s="657">
        <f>VLOOKUP(A:A,'MCN Singapore onf rates'!E:K,7,FALSE)-4</f>
        <v>65</v>
      </c>
      <c r="AG161" s="42">
        <f t="shared" ref="AG161:AG184" si="123">SUM(AB161+10)</f>
        <v>601.5</v>
      </c>
      <c r="AH161" s="42">
        <f t="shared" ref="AH161:AH184" si="124">SUM(AC161+10)</f>
        <v>601.5</v>
      </c>
      <c r="AI161" s="42">
        <f t="shared" ref="AI161:AI184" si="125">SUM(AD161+10)</f>
        <v>601.5</v>
      </c>
      <c r="AJ161" s="42" t="s">
        <v>627</v>
      </c>
      <c r="AK161" s="662">
        <f>VLOOKUP(A:A,'MCN Singapore onf rates'!E:K,7,FALSE)-7</f>
        <v>62</v>
      </c>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row>
    <row r="162" spans="1:62" s="715" customFormat="1">
      <c r="A162" s="39" t="s">
        <v>643</v>
      </c>
      <c r="B162" s="40" t="s">
        <v>99</v>
      </c>
      <c r="C162" s="40" t="s">
        <v>713</v>
      </c>
      <c r="D162" s="195">
        <f>VLOOKUP(A:A,'MCN Busan onf rates'!C:D,2,FALSE)</f>
        <v>140</v>
      </c>
      <c r="E162" s="195">
        <f>VLOOKUP(A:A,'MCN Busan onf rates'!C:F,4,FALSE)</f>
        <v>0</v>
      </c>
      <c r="F162" s="195">
        <f>VLOOKUP(A:A,'MCN Singapore onf rates'!E:H,2,FALSE)</f>
        <v>209</v>
      </c>
      <c r="G162" s="195">
        <f>VLOOKUP(A:A,'MCN Singapore onf rates'!E:H,3,FALSE)</f>
        <v>0</v>
      </c>
      <c r="H162" s="195" t="e">
        <f>VLOOKUP(A:A,'NZ &amp; Pacific Island Rates'!B:G,2,FALSE)</f>
        <v>#N/A</v>
      </c>
      <c r="I162" s="195">
        <v>62.5</v>
      </c>
      <c r="J162" s="195">
        <v>10</v>
      </c>
      <c r="K162" s="494" t="s">
        <v>628</v>
      </c>
      <c r="L162" s="195">
        <f t="shared" ref="L162:L184" si="126">SUM(I162+D162+J162)</f>
        <v>212.5</v>
      </c>
      <c r="M162" s="42">
        <f t="shared" si="117"/>
        <v>212.5</v>
      </c>
      <c r="N162" s="42">
        <f t="shared" si="118"/>
        <v>212.5</v>
      </c>
      <c r="O162" s="42">
        <f t="shared" si="119"/>
        <v>212.5</v>
      </c>
      <c r="P162" s="42" t="str">
        <f t="shared" ref="P162:P225" si="127">K162</f>
        <v>BUS</v>
      </c>
      <c r="Q162" s="43">
        <f>VLOOKUP(A:A,'MCN Busan onf rates'!C:K,9,FALSE)</f>
        <v>29</v>
      </c>
      <c r="R162" s="42">
        <f t="shared" si="110"/>
        <v>212.5</v>
      </c>
      <c r="S162" s="42">
        <f t="shared" si="111"/>
        <v>212.5</v>
      </c>
      <c r="T162" s="42">
        <f t="shared" si="112"/>
        <v>212.5</v>
      </c>
      <c r="U162" s="42" t="str">
        <f t="shared" si="116"/>
        <v>BUS</v>
      </c>
      <c r="V162" s="657">
        <f t="shared" si="107"/>
        <v>28</v>
      </c>
      <c r="W162" s="42">
        <f t="shared" si="113"/>
        <v>212.5</v>
      </c>
      <c r="X162" s="42">
        <f t="shared" si="114"/>
        <v>212.5</v>
      </c>
      <c r="Y162" s="42">
        <f t="shared" si="115"/>
        <v>212.5</v>
      </c>
      <c r="Z162" s="54" t="str">
        <f t="shared" si="109"/>
        <v>BUS</v>
      </c>
      <c r="AA162" s="657">
        <f t="shared" si="108"/>
        <v>26</v>
      </c>
      <c r="AB162" s="42">
        <f t="shared" si="120"/>
        <v>281.5</v>
      </c>
      <c r="AC162" s="42">
        <f t="shared" si="121"/>
        <v>281.5</v>
      </c>
      <c r="AD162" s="42">
        <f t="shared" si="122"/>
        <v>281.5</v>
      </c>
      <c r="AE162" s="42" t="s">
        <v>627</v>
      </c>
      <c r="AF162" s="657">
        <f>VLOOKUP(A:A,'MCN Singapore onf rates'!E:K,7,FALSE)-4</f>
        <v>34</v>
      </c>
      <c r="AG162" s="42">
        <f t="shared" si="123"/>
        <v>291.5</v>
      </c>
      <c r="AH162" s="42">
        <f t="shared" si="124"/>
        <v>291.5</v>
      </c>
      <c r="AI162" s="42">
        <f t="shared" si="125"/>
        <v>291.5</v>
      </c>
      <c r="AJ162" s="42" t="s">
        <v>627</v>
      </c>
      <c r="AK162" s="662">
        <f>VLOOKUP(A:A,'MCN Singapore onf rates'!E:K,7,FALSE)-7</f>
        <v>31</v>
      </c>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row>
    <row r="163" spans="1:62" s="715" customFormat="1">
      <c r="A163" s="489" t="s">
        <v>98</v>
      </c>
      <c r="B163" s="40" t="s">
        <v>99</v>
      </c>
      <c r="C163" s="40" t="s">
        <v>713</v>
      </c>
      <c r="D163" s="195">
        <f>VLOOKUP(A:A,'MCN Busan onf rates'!C:D,2,FALSE)</f>
        <v>30</v>
      </c>
      <c r="E163" s="195">
        <f>VLOOKUP(A:A,'MCN Busan onf rates'!C:F,4,FALSE)</f>
        <v>0</v>
      </c>
      <c r="F163" s="195">
        <f>VLOOKUP(A:A,'MCN Singapore onf rates'!E:H,2,FALSE)</f>
        <v>87</v>
      </c>
      <c r="G163" s="195">
        <f>VLOOKUP(A:A,'MCN Singapore onf rates'!E:H,3,FALSE)</f>
        <v>0</v>
      </c>
      <c r="H163" s="195" t="e">
        <f>VLOOKUP(A:A,'NZ &amp; Pacific Island Rates'!B:G,2,FALSE)</f>
        <v>#N/A</v>
      </c>
      <c r="I163" s="195">
        <v>62.5</v>
      </c>
      <c r="J163" s="195">
        <v>10</v>
      </c>
      <c r="K163" s="494" t="s">
        <v>628</v>
      </c>
      <c r="L163" s="195">
        <f t="shared" si="126"/>
        <v>102.5</v>
      </c>
      <c r="M163" s="42">
        <f t="shared" si="117"/>
        <v>102.5</v>
      </c>
      <c r="N163" s="42">
        <f t="shared" si="118"/>
        <v>102.5</v>
      </c>
      <c r="O163" s="42">
        <f t="shared" si="119"/>
        <v>102.5</v>
      </c>
      <c r="P163" s="42" t="str">
        <f t="shared" si="127"/>
        <v>BUS</v>
      </c>
      <c r="Q163" s="43">
        <f>VLOOKUP(A:A,'MCN Busan onf rates'!C:K,9,FALSE)</f>
        <v>27</v>
      </c>
      <c r="R163" s="42">
        <f t="shared" si="110"/>
        <v>102.5</v>
      </c>
      <c r="S163" s="42">
        <f t="shared" si="111"/>
        <v>102.5</v>
      </c>
      <c r="T163" s="42">
        <f t="shared" si="112"/>
        <v>102.5</v>
      </c>
      <c r="U163" s="42" t="str">
        <f t="shared" si="116"/>
        <v>BUS</v>
      </c>
      <c r="V163" s="657">
        <f t="shared" si="107"/>
        <v>26</v>
      </c>
      <c r="W163" s="42">
        <f t="shared" si="113"/>
        <v>102.5</v>
      </c>
      <c r="X163" s="42">
        <f t="shared" si="114"/>
        <v>102.5</v>
      </c>
      <c r="Y163" s="42">
        <f t="shared" si="115"/>
        <v>102.5</v>
      </c>
      <c r="Z163" s="54" t="str">
        <f t="shared" si="109"/>
        <v>BUS</v>
      </c>
      <c r="AA163" s="657">
        <f t="shared" si="108"/>
        <v>24</v>
      </c>
      <c r="AB163" s="42">
        <f t="shared" si="120"/>
        <v>159.5</v>
      </c>
      <c r="AC163" s="42">
        <f t="shared" si="121"/>
        <v>159.5</v>
      </c>
      <c r="AD163" s="42">
        <f t="shared" si="122"/>
        <v>159.5</v>
      </c>
      <c r="AE163" s="42" t="s">
        <v>627</v>
      </c>
      <c r="AF163" s="657">
        <f>VLOOKUP(A:A,'MCN Singapore onf rates'!E:K,7,FALSE)-4</f>
        <v>32</v>
      </c>
      <c r="AG163" s="42">
        <f t="shared" si="123"/>
        <v>169.5</v>
      </c>
      <c r="AH163" s="42">
        <f t="shared" si="124"/>
        <v>169.5</v>
      </c>
      <c r="AI163" s="42">
        <f t="shared" si="125"/>
        <v>169.5</v>
      </c>
      <c r="AJ163" s="42" t="s">
        <v>627</v>
      </c>
      <c r="AK163" s="662">
        <f>VLOOKUP(A:A,'MCN Singapore onf rates'!E:K,7,FALSE)-7</f>
        <v>29</v>
      </c>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row>
    <row r="164" spans="1:62" s="715" customFormat="1">
      <c r="A164" s="39" t="s">
        <v>637</v>
      </c>
      <c r="B164" s="40" t="s">
        <v>99</v>
      </c>
      <c r="C164" s="40" t="s">
        <v>713</v>
      </c>
      <c r="D164" s="195">
        <f>VLOOKUP(A:A,'MCN Busan onf rates'!C:D,2,FALSE)</f>
        <v>30</v>
      </c>
      <c r="E164" s="195">
        <f>VLOOKUP(A:A,'MCN Busan onf rates'!C:F,4,FALSE)</f>
        <v>0</v>
      </c>
      <c r="F164" s="195">
        <f>VLOOKUP(A:A,'MCN Singapore onf rates'!E:H,2,FALSE)</f>
        <v>99</v>
      </c>
      <c r="G164" s="195">
        <f>VLOOKUP(A:A,'MCN Singapore onf rates'!E:H,3,FALSE)</f>
        <v>0</v>
      </c>
      <c r="H164" s="195" t="e">
        <f>VLOOKUP(A:A,'NZ &amp; Pacific Island Rates'!B:G,2,FALSE)</f>
        <v>#N/A</v>
      </c>
      <c r="I164" s="195">
        <v>62.5</v>
      </c>
      <c r="J164" s="195">
        <v>10</v>
      </c>
      <c r="K164" s="494" t="s">
        <v>628</v>
      </c>
      <c r="L164" s="195">
        <f t="shared" si="126"/>
        <v>102.5</v>
      </c>
      <c r="M164" s="42">
        <f t="shared" si="117"/>
        <v>102.5</v>
      </c>
      <c r="N164" s="42">
        <f t="shared" si="118"/>
        <v>102.5</v>
      </c>
      <c r="O164" s="42">
        <f t="shared" si="119"/>
        <v>102.5</v>
      </c>
      <c r="P164" s="42" t="str">
        <f t="shared" si="127"/>
        <v>BUS</v>
      </c>
      <c r="Q164" s="43">
        <f>VLOOKUP(A:A,'MCN Busan onf rates'!C:K,9,FALSE)</f>
        <v>26</v>
      </c>
      <c r="R164" s="42">
        <f t="shared" si="110"/>
        <v>102.5</v>
      </c>
      <c r="S164" s="42">
        <f t="shared" si="111"/>
        <v>102.5</v>
      </c>
      <c r="T164" s="42">
        <f t="shared" si="112"/>
        <v>102.5</v>
      </c>
      <c r="U164" s="42" t="str">
        <f t="shared" si="116"/>
        <v>BUS</v>
      </c>
      <c r="V164" s="657">
        <f t="shared" si="107"/>
        <v>25</v>
      </c>
      <c r="W164" s="42">
        <f t="shared" si="113"/>
        <v>102.5</v>
      </c>
      <c r="X164" s="42">
        <f t="shared" si="114"/>
        <v>102.5</v>
      </c>
      <c r="Y164" s="42">
        <f t="shared" si="115"/>
        <v>102.5</v>
      </c>
      <c r="Z164" s="54" t="str">
        <f t="shared" si="109"/>
        <v>BUS</v>
      </c>
      <c r="AA164" s="657">
        <f t="shared" si="108"/>
        <v>23</v>
      </c>
      <c r="AB164" s="42">
        <f t="shared" si="120"/>
        <v>171.5</v>
      </c>
      <c r="AC164" s="42">
        <f t="shared" si="121"/>
        <v>171.5</v>
      </c>
      <c r="AD164" s="42">
        <f t="shared" si="122"/>
        <v>171.5</v>
      </c>
      <c r="AE164" s="42" t="s">
        <v>627</v>
      </c>
      <c r="AF164" s="657">
        <f>VLOOKUP(A:A,'MCN Singapore onf rates'!E:K,7,FALSE)-4</f>
        <v>31</v>
      </c>
      <c r="AG164" s="42">
        <f t="shared" si="123"/>
        <v>181.5</v>
      </c>
      <c r="AH164" s="42">
        <f t="shared" si="124"/>
        <v>181.5</v>
      </c>
      <c r="AI164" s="42">
        <f t="shared" si="125"/>
        <v>181.5</v>
      </c>
      <c r="AJ164" s="42" t="s">
        <v>627</v>
      </c>
      <c r="AK164" s="662">
        <f>VLOOKUP(A:A,'MCN Singapore onf rates'!E:K,7,FALSE)-7</f>
        <v>28</v>
      </c>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row>
    <row r="165" spans="1:62" s="715" customFormat="1">
      <c r="A165" s="39" t="s">
        <v>254</v>
      </c>
      <c r="B165" s="40" t="s">
        <v>99</v>
      </c>
      <c r="C165" s="40" t="s">
        <v>713</v>
      </c>
      <c r="D165" s="195">
        <f>VLOOKUP(A:A,'MCN Busan onf rates'!C:D,2,FALSE)</f>
        <v>10</v>
      </c>
      <c r="E165" s="195">
        <f>VLOOKUP(A:A,'MCN Busan onf rates'!C:F,4,FALSE)</f>
        <v>0</v>
      </c>
      <c r="F165" s="195">
        <f>VLOOKUP(A:A,'MCN Singapore onf rates'!E:H,2,FALSE)</f>
        <v>84</v>
      </c>
      <c r="G165" s="195">
        <f>VLOOKUP(A:A,'MCN Singapore onf rates'!E:H,3,FALSE)</f>
        <v>0</v>
      </c>
      <c r="H165" s="195" t="e">
        <f>VLOOKUP(A:A,'NZ &amp; Pacific Island Rates'!B:G,2,FALSE)</f>
        <v>#N/A</v>
      </c>
      <c r="I165" s="195">
        <v>62.5</v>
      </c>
      <c r="J165" s="195">
        <v>10</v>
      </c>
      <c r="K165" s="494" t="s">
        <v>628</v>
      </c>
      <c r="L165" s="195">
        <f t="shared" si="126"/>
        <v>82.5</v>
      </c>
      <c r="M165" s="42">
        <f t="shared" si="117"/>
        <v>82.5</v>
      </c>
      <c r="N165" s="42">
        <f t="shared" si="118"/>
        <v>82.5</v>
      </c>
      <c r="O165" s="42">
        <f t="shared" si="119"/>
        <v>82.5</v>
      </c>
      <c r="P165" s="42" t="str">
        <f t="shared" si="127"/>
        <v>BUS</v>
      </c>
      <c r="Q165" s="43">
        <f>VLOOKUP(A:A,'MCN Busan onf rates'!C:K,9,FALSE)</f>
        <v>26</v>
      </c>
      <c r="R165" s="42">
        <f t="shared" si="110"/>
        <v>82.5</v>
      </c>
      <c r="S165" s="42">
        <f t="shared" si="111"/>
        <v>82.5</v>
      </c>
      <c r="T165" s="42">
        <f t="shared" si="112"/>
        <v>82.5</v>
      </c>
      <c r="U165" s="42" t="str">
        <f t="shared" si="116"/>
        <v>BUS</v>
      </c>
      <c r="V165" s="657">
        <f t="shared" si="107"/>
        <v>25</v>
      </c>
      <c r="W165" s="42">
        <f t="shared" si="113"/>
        <v>82.5</v>
      </c>
      <c r="X165" s="42">
        <f t="shared" si="114"/>
        <v>82.5</v>
      </c>
      <c r="Y165" s="42">
        <f t="shared" si="115"/>
        <v>82.5</v>
      </c>
      <c r="Z165" s="54" t="str">
        <f t="shared" si="109"/>
        <v>BUS</v>
      </c>
      <c r="AA165" s="657">
        <f t="shared" si="108"/>
        <v>23</v>
      </c>
      <c r="AB165" s="42">
        <f t="shared" si="120"/>
        <v>156.5</v>
      </c>
      <c r="AC165" s="42">
        <f t="shared" si="121"/>
        <v>156.5</v>
      </c>
      <c r="AD165" s="42">
        <f t="shared" si="122"/>
        <v>156.5</v>
      </c>
      <c r="AE165" s="42" t="s">
        <v>627</v>
      </c>
      <c r="AF165" s="657">
        <f>VLOOKUP(A:A,'MCN Singapore onf rates'!E:K,7,FALSE)-4</f>
        <v>31</v>
      </c>
      <c r="AG165" s="42">
        <f t="shared" si="123"/>
        <v>166.5</v>
      </c>
      <c r="AH165" s="42">
        <f t="shared" si="124"/>
        <v>166.5</v>
      </c>
      <c r="AI165" s="42">
        <f t="shared" si="125"/>
        <v>166.5</v>
      </c>
      <c r="AJ165" s="42" t="s">
        <v>627</v>
      </c>
      <c r="AK165" s="662">
        <f>VLOOKUP(A:A,'MCN Singapore onf rates'!E:K,7,FALSE)-7</f>
        <v>28</v>
      </c>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row>
    <row r="166" spans="1:62" s="715" customFormat="1">
      <c r="A166" s="39" t="s">
        <v>275</v>
      </c>
      <c r="B166" s="40" t="s">
        <v>99</v>
      </c>
      <c r="C166" s="40" t="s">
        <v>713</v>
      </c>
      <c r="D166" s="195">
        <f>VLOOKUP(A:A,'MCN Busan onf rates'!C:D,2,FALSE)</f>
        <v>5</v>
      </c>
      <c r="E166" s="195">
        <f>VLOOKUP(A:A,'MCN Busan onf rates'!C:F,4,FALSE)</f>
        <v>0</v>
      </c>
      <c r="F166" s="195">
        <f>VLOOKUP(A:A,'MCN Singapore onf rates'!E:H,2,FALSE)</f>
        <v>74</v>
      </c>
      <c r="G166" s="195">
        <f>VLOOKUP(A:A,'MCN Singapore onf rates'!E:H,3,FALSE)</f>
        <v>0</v>
      </c>
      <c r="H166" s="195" t="e">
        <f>VLOOKUP(A:A,'NZ &amp; Pacific Island Rates'!B:G,2,FALSE)</f>
        <v>#N/A</v>
      </c>
      <c r="I166" s="195">
        <v>62.5</v>
      </c>
      <c r="J166" s="195">
        <v>10</v>
      </c>
      <c r="K166" s="195" t="s">
        <v>628</v>
      </c>
      <c r="L166" s="195">
        <f t="shared" si="126"/>
        <v>77.5</v>
      </c>
      <c r="M166" s="42">
        <f t="shared" si="117"/>
        <v>77.5</v>
      </c>
      <c r="N166" s="42">
        <f t="shared" si="118"/>
        <v>77.5</v>
      </c>
      <c r="O166" s="42">
        <f t="shared" si="119"/>
        <v>77.5</v>
      </c>
      <c r="P166" s="42" t="str">
        <f t="shared" si="127"/>
        <v>BUS</v>
      </c>
      <c r="Q166" s="43">
        <f>VLOOKUP(A:A,'MCN Busan onf rates'!C:K,9,FALSE)</f>
        <v>25</v>
      </c>
      <c r="R166" s="42">
        <f t="shared" si="110"/>
        <v>77.5</v>
      </c>
      <c r="S166" s="42">
        <f t="shared" si="111"/>
        <v>77.5</v>
      </c>
      <c r="T166" s="42">
        <f t="shared" si="112"/>
        <v>77.5</v>
      </c>
      <c r="U166" s="42" t="str">
        <f t="shared" si="116"/>
        <v>BUS</v>
      </c>
      <c r="V166" s="657">
        <f t="shared" si="107"/>
        <v>24</v>
      </c>
      <c r="W166" s="42">
        <f t="shared" si="113"/>
        <v>77.5</v>
      </c>
      <c r="X166" s="42">
        <f t="shared" si="114"/>
        <v>77.5</v>
      </c>
      <c r="Y166" s="42">
        <f t="shared" si="115"/>
        <v>77.5</v>
      </c>
      <c r="Z166" s="54" t="str">
        <f t="shared" si="109"/>
        <v>BUS</v>
      </c>
      <c r="AA166" s="657">
        <f t="shared" si="108"/>
        <v>22</v>
      </c>
      <c r="AB166" s="42">
        <f t="shared" si="120"/>
        <v>146.5</v>
      </c>
      <c r="AC166" s="42">
        <f t="shared" si="121"/>
        <v>146.5</v>
      </c>
      <c r="AD166" s="42">
        <f t="shared" si="122"/>
        <v>146.5</v>
      </c>
      <c r="AE166" s="42" t="s">
        <v>627</v>
      </c>
      <c r="AF166" s="657">
        <f>VLOOKUP(A:A,'MCN Singapore onf rates'!E:K,7,FALSE)-4</f>
        <v>30</v>
      </c>
      <c r="AG166" s="42">
        <f t="shared" si="123"/>
        <v>156.5</v>
      </c>
      <c r="AH166" s="42">
        <f t="shared" si="124"/>
        <v>156.5</v>
      </c>
      <c r="AI166" s="42">
        <f t="shared" si="125"/>
        <v>156.5</v>
      </c>
      <c r="AJ166" s="42" t="s">
        <v>627</v>
      </c>
      <c r="AK166" s="662">
        <f>VLOOKUP(A:A,'MCN Singapore onf rates'!E:K,7,FALSE)-7</f>
        <v>27</v>
      </c>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row>
    <row r="167" spans="1:62" s="715" customFormat="1">
      <c r="A167" s="39" t="s">
        <v>288</v>
      </c>
      <c r="B167" s="40" t="s">
        <v>99</v>
      </c>
      <c r="C167" s="40" t="s">
        <v>713</v>
      </c>
      <c r="D167" s="195">
        <f>VLOOKUP(A:A,'MCN Busan onf rates'!C:D,2,FALSE)</f>
        <v>10</v>
      </c>
      <c r="E167" s="195">
        <f>VLOOKUP(A:A,'MCN Busan onf rates'!C:F,4,FALSE)</f>
        <v>0</v>
      </c>
      <c r="F167" s="195">
        <f>VLOOKUP(A:A,'MCN Singapore onf rates'!E:H,2,FALSE)</f>
        <v>74</v>
      </c>
      <c r="G167" s="195">
        <f>VLOOKUP(A:A,'MCN Singapore onf rates'!E:H,3,FALSE)</f>
        <v>0</v>
      </c>
      <c r="H167" s="195" t="e">
        <f>VLOOKUP(A:A,'NZ &amp; Pacific Island Rates'!B:G,2,FALSE)</f>
        <v>#N/A</v>
      </c>
      <c r="I167" s="195">
        <v>62.5</v>
      </c>
      <c r="J167" s="195">
        <v>10</v>
      </c>
      <c r="K167" s="494" t="s">
        <v>628</v>
      </c>
      <c r="L167" s="195">
        <f t="shared" si="126"/>
        <v>82.5</v>
      </c>
      <c r="M167" s="42">
        <f t="shared" si="117"/>
        <v>82.5</v>
      </c>
      <c r="N167" s="42">
        <f t="shared" si="118"/>
        <v>82.5</v>
      </c>
      <c r="O167" s="42">
        <f t="shared" si="119"/>
        <v>82.5</v>
      </c>
      <c r="P167" s="42" t="str">
        <f t="shared" si="127"/>
        <v>BUS</v>
      </c>
      <c r="Q167" s="43">
        <f>VLOOKUP(A:A,'MCN Busan onf rates'!C:K,9,FALSE)</f>
        <v>24</v>
      </c>
      <c r="R167" s="42">
        <f t="shared" si="110"/>
        <v>82.5</v>
      </c>
      <c r="S167" s="42">
        <f t="shared" si="111"/>
        <v>82.5</v>
      </c>
      <c r="T167" s="42">
        <f t="shared" si="112"/>
        <v>82.5</v>
      </c>
      <c r="U167" s="42" t="str">
        <f t="shared" si="116"/>
        <v>BUS</v>
      </c>
      <c r="V167" s="657">
        <f t="shared" si="107"/>
        <v>23</v>
      </c>
      <c r="W167" s="42">
        <f t="shared" si="113"/>
        <v>82.5</v>
      </c>
      <c r="X167" s="42">
        <f t="shared" si="114"/>
        <v>82.5</v>
      </c>
      <c r="Y167" s="42">
        <f t="shared" si="115"/>
        <v>82.5</v>
      </c>
      <c r="Z167" s="54" t="str">
        <f t="shared" si="109"/>
        <v>BUS</v>
      </c>
      <c r="AA167" s="657">
        <f t="shared" si="108"/>
        <v>21</v>
      </c>
      <c r="AB167" s="42">
        <f t="shared" si="120"/>
        <v>146.5</v>
      </c>
      <c r="AC167" s="42">
        <f t="shared" si="121"/>
        <v>146.5</v>
      </c>
      <c r="AD167" s="42">
        <f t="shared" si="122"/>
        <v>146.5</v>
      </c>
      <c r="AE167" s="42" t="s">
        <v>627</v>
      </c>
      <c r="AF167" s="657">
        <f>VLOOKUP(A:A,'MCN Singapore onf rates'!E:K,7,FALSE)-4</f>
        <v>29</v>
      </c>
      <c r="AG167" s="42">
        <f t="shared" si="123"/>
        <v>156.5</v>
      </c>
      <c r="AH167" s="42">
        <f t="shared" si="124"/>
        <v>156.5</v>
      </c>
      <c r="AI167" s="42">
        <f t="shared" si="125"/>
        <v>156.5</v>
      </c>
      <c r="AJ167" s="42" t="s">
        <v>627</v>
      </c>
      <c r="AK167" s="662">
        <f>VLOOKUP(A:A,'MCN Singapore onf rates'!E:K,7,FALSE)-7</f>
        <v>26</v>
      </c>
      <c r="AL167" s="191"/>
      <c r="AM167" s="191"/>
      <c r="AN167" s="191"/>
      <c r="AO167" s="191"/>
      <c r="AP167" s="191"/>
    </row>
    <row r="168" spans="1:62" s="715" customFormat="1">
      <c r="A168" s="39" t="s">
        <v>638</v>
      </c>
      <c r="B168" s="40" t="s">
        <v>99</v>
      </c>
      <c r="C168" s="40" t="s">
        <v>713</v>
      </c>
      <c r="D168" s="195">
        <f>VLOOKUP(A:A,'MCN Busan onf rates'!C:D,2,FALSE)</f>
        <v>15</v>
      </c>
      <c r="E168" s="195">
        <f>VLOOKUP(A:A,'MCN Busan onf rates'!C:F,4,FALSE)</f>
        <v>0</v>
      </c>
      <c r="F168" s="195">
        <f>VLOOKUP(A:A,'MCN Singapore onf rates'!E:H,2,FALSE)</f>
        <v>84</v>
      </c>
      <c r="G168" s="195">
        <f>VLOOKUP(A:A,'MCN Singapore onf rates'!E:H,3,FALSE)</f>
        <v>0</v>
      </c>
      <c r="H168" s="195" t="e">
        <f>VLOOKUP(A:A,'NZ &amp; Pacific Island Rates'!B:G,2,FALSE)</f>
        <v>#N/A</v>
      </c>
      <c r="I168" s="195">
        <v>62.5</v>
      </c>
      <c r="J168" s="195">
        <v>10</v>
      </c>
      <c r="K168" s="494" t="s">
        <v>628</v>
      </c>
      <c r="L168" s="195">
        <f t="shared" si="126"/>
        <v>87.5</v>
      </c>
      <c r="M168" s="42">
        <f t="shared" si="117"/>
        <v>87.5</v>
      </c>
      <c r="N168" s="42">
        <f t="shared" si="118"/>
        <v>87.5</v>
      </c>
      <c r="O168" s="42">
        <f t="shared" si="119"/>
        <v>87.5</v>
      </c>
      <c r="P168" s="42" t="str">
        <f t="shared" si="127"/>
        <v>BUS</v>
      </c>
      <c r="Q168" s="43">
        <f>VLOOKUP(A:A,'MCN Busan onf rates'!C:K,9,FALSE)</f>
        <v>26</v>
      </c>
      <c r="R168" s="42">
        <f t="shared" si="110"/>
        <v>87.5</v>
      </c>
      <c r="S168" s="42">
        <f t="shared" si="111"/>
        <v>87.5</v>
      </c>
      <c r="T168" s="42">
        <f t="shared" si="112"/>
        <v>87.5</v>
      </c>
      <c r="U168" s="42" t="str">
        <f t="shared" si="116"/>
        <v>BUS</v>
      </c>
      <c r="V168" s="657">
        <f t="shared" si="107"/>
        <v>25</v>
      </c>
      <c r="W168" s="42">
        <f t="shared" si="113"/>
        <v>87.5</v>
      </c>
      <c r="X168" s="42">
        <f t="shared" si="114"/>
        <v>87.5</v>
      </c>
      <c r="Y168" s="42">
        <f t="shared" si="115"/>
        <v>87.5</v>
      </c>
      <c r="Z168" s="54" t="str">
        <f t="shared" si="109"/>
        <v>BUS</v>
      </c>
      <c r="AA168" s="657">
        <f t="shared" si="108"/>
        <v>23</v>
      </c>
      <c r="AB168" s="42">
        <f t="shared" si="120"/>
        <v>156.5</v>
      </c>
      <c r="AC168" s="42">
        <f t="shared" si="121"/>
        <v>156.5</v>
      </c>
      <c r="AD168" s="42">
        <f t="shared" si="122"/>
        <v>156.5</v>
      </c>
      <c r="AE168" s="42" t="s">
        <v>627</v>
      </c>
      <c r="AF168" s="657">
        <f>VLOOKUP(A:A,'MCN Singapore onf rates'!E:K,7,FALSE)-4</f>
        <v>31</v>
      </c>
      <c r="AG168" s="42">
        <f t="shared" si="123"/>
        <v>166.5</v>
      </c>
      <c r="AH168" s="42">
        <f t="shared" si="124"/>
        <v>166.5</v>
      </c>
      <c r="AI168" s="42">
        <f t="shared" si="125"/>
        <v>166.5</v>
      </c>
      <c r="AJ168" s="42" t="s">
        <v>627</v>
      </c>
      <c r="AK168" s="662">
        <f>VLOOKUP(A:A,'MCN Singapore onf rates'!E:K,7,FALSE)-7</f>
        <v>28</v>
      </c>
      <c r="AL168" s="191"/>
      <c r="AM168" s="191"/>
      <c r="AN168" s="191"/>
      <c r="AO168" s="191"/>
      <c r="AP168" s="191"/>
    </row>
    <row r="169" spans="1:62" s="715" customFormat="1">
      <c r="A169" s="39" t="s">
        <v>300</v>
      </c>
      <c r="B169" s="40" t="s">
        <v>99</v>
      </c>
      <c r="C169" s="40" t="s">
        <v>713</v>
      </c>
      <c r="D169" s="195">
        <f>VLOOKUP(A:A,'MCN Busan onf rates'!C:D,2,FALSE)</f>
        <v>10</v>
      </c>
      <c r="E169" s="195">
        <f>VLOOKUP(A:A,'MCN Busan onf rates'!C:F,4,FALSE)</f>
        <v>0</v>
      </c>
      <c r="F169" s="195">
        <f>VLOOKUP(A:A,'MCN Singapore onf rates'!E:H,2,FALSE)</f>
        <v>84</v>
      </c>
      <c r="G169" s="195">
        <f>VLOOKUP(A:A,'MCN Singapore onf rates'!E:H,3,FALSE)</f>
        <v>0</v>
      </c>
      <c r="H169" s="195" t="e">
        <f>VLOOKUP(A:A,'NZ &amp; Pacific Island Rates'!B:G,2,FALSE)</f>
        <v>#N/A</v>
      </c>
      <c r="I169" s="195">
        <v>62.5</v>
      </c>
      <c r="J169" s="195">
        <v>10</v>
      </c>
      <c r="K169" s="494" t="s">
        <v>628</v>
      </c>
      <c r="L169" s="195">
        <f t="shared" si="126"/>
        <v>82.5</v>
      </c>
      <c r="M169" s="42">
        <f t="shared" si="117"/>
        <v>82.5</v>
      </c>
      <c r="N169" s="42">
        <f t="shared" si="118"/>
        <v>82.5</v>
      </c>
      <c r="O169" s="42">
        <f t="shared" si="119"/>
        <v>82.5</v>
      </c>
      <c r="P169" s="42" t="str">
        <f t="shared" si="127"/>
        <v>BUS</v>
      </c>
      <c r="Q169" s="43">
        <f>VLOOKUP(A:A,'MCN Busan onf rates'!C:K,9,FALSE)</f>
        <v>24</v>
      </c>
      <c r="R169" s="42">
        <f t="shared" si="110"/>
        <v>82.5</v>
      </c>
      <c r="S169" s="42">
        <f t="shared" si="111"/>
        <v>82.5</v>
      </c>
      <c r="T169" s="42">
        <f t="shared" si="112"/>
        <v>82.5</v>
      </c>
      <c r="U169" s="42" t="str">
        <f t="shared" si="116"/>
        <v>BUS</v>
      </c>
      <c r="V169" s="657">
        <f t="shared" si="107"/>
        <v>23</v>
      </c>
      <c r="W169" s="42">
        <f t="shared" si="113"/>
        <v>82.5</v>
      </c>
      <c r="X169" s="42">
        <f t="shared" si="114"/>
        <v>82.5</v>
      </c>
      <c r="Y169" s="42">
        <f t="shared" si="115"/>
        <v>82.5</v>
      </c>
      <c r="Z169" s="54" t="str">
        <f t="shared" si="109"/>
        <v>BUS</v>
      </c>
      <c r="AA169" s="657">
        <f t="shared" si="108"/>
        <v>21</v>
      </c>
      <c r="AB169" s="42">
        <f t="shared" si="120"/>
        <v>156.5</v>
      </c>
      <c r="AC169" s="42">
        <f t="shared" si="121"/>
        <v>156.5</v>
      </c>
      <c r="AD169" s="42">
        <f t="shared" si="122"/>
        <v>156.5</v>
      </c>
      <c r="AE169" s="42" t="s">
        <v>627</v>
      </c>
      <c r="AF169" s="657">
        <f>VLOOKUP(A:A,'MCN Singapore onf rates'!E:K,7,FALSE)-4</f>
        <v>29</v>
      </c>
      <c r="AG169" s="42">
        <f t="shared" si="123"/>
        <v>166.5</v>
      </c>
      <c r="AH169" s="42">
        <f t="shared" si="124"/>
        <v>166.5</v>
      </c>
      <c r="AI169" s="42">
        <f t="shared" si="125"/>
        <v>166.5</v>
      </c>
      <c r="AJ169" s="42" t="s">
        <v>627</v>
      </c>
      <c r="AK169" s="662">
        <f>VLOOKUP(A:A,'MCN Singapore onf rates'!E:K,7,FALSE)-7</f>
        <v>26</v>
      </c>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row>
    <row r="170" spans="1:62" s="715" customFormat="1">
      <c r="A170" s="39" t="s">
        <v>731</v>
      </c>
      <c r="B170" s="40" t="s">
        <v>99</v>
      </c>
      <c r="C170" s="40" t="s">
        <v>713</v>
      </c>
      <c r="D170" s="195">
        <f>VLOOKUP(A:A,'MCN Busan onf rates'!C:D,2,FALSE)</f>
        <v>10</v>
      </c>
      <c r="E170" s="195">
        <f>VLOOKUP(A:A,'MCN Busan onf rates'!C:F,4,FALSE)</f>
        <v>0</v>
      </c>
      <c r="F170" s="195">
        <f>VLOOKUP(A:A,'MCN Singapore onf rates'!E:H,2,FALSE)</f>
        <v>84</v>
      </c>
      <c r="G170" s="195">
        <f>VLOOKUP(A:A,'MCN Singapore onf rates'!E:H,3,FALSE)</f>
        <v>0</v>
      </c>
      <c r="H170" s="195" t="e">
        <f>VLOOKUP(A:A,'NZ &amp; Pacific Island Rates'!B:G,2,FALSE)</f>
        <v>#N/A</v>
      </c>
      <c r="I170" s="195">
        <v>62.5</v>
      </c>
      <c r="J170" s="195">
        <v>10</v>
      </c>
      <c r="K170" s="494" t="s">
        <v>628</v>
      </c>
      <c r="L170" s="195">
        <f t="shared" si="126"/>
        <v>82.5</v>
      </c>
      <c r="M170" s="42">
        <f t="shared" si="117"/>
        <v>82.5</v>
      </c>
      <c r="N170" s="42">
        <f t="shared" si="118"/>
        <v>82.5</v>
      </c>
      <c r="O170" s="42">
        <f t="shared" si="119"/>
        <v>82.5</v>
      </c>
      <c r="P170" s="42" t="str">
        <f t="shared" si="127"/>
        <v>BUS</v>
      </c>
      <c r="Q170" s="43">
        <f>VLOOKUP(A:A,'MCN Busan onf rates'!C:K,9,FALSE)</f>
        <v>24</v>
      </c>
      <c r="R170" s="42">
        <f t="shared" si="110"/>
        <v>82.5</v>
      </c>
      <c r="S170" s="42">
        <f t="shared" si="111"/>
        <v>82.5</v>
      </c>
      <c r="T170" s="42">
        <f t="shared" si="112"/>
        <v>82.5</v>
      </c>
      <c r="U170" s="42" t="str">
        <f t="shared" si="116"/>
        <v>BUS</v>
      </c>
      <c r="V170" s="657">
        <f t="shared" si="107"/>
        <v>23</v>
      </c>
      <c r="W170" s="42">
        <f t="shared" si="113"/>
        <v>82.5</v>
      </c>
      <c r="X170" s="42">
        <f t="shared" si="114"/>
        <v>82.5</v>
      </c>
      <c r="Y170" s="42">
        <f t="shared" si="115"/>
        <v>82.5</v>
      </c>
      <c r="Z170" s="54" t="str">
        <f t="shared" si="109"/>
        <v>BUS</v>
      </c>
      <c r="AA170" s="657">
        <f t="shared" si="108"/>
        <v>21</v>
      </c>
      <c r="AB170" s="42">
        <f t="shared" si="120"/>
        <v>156.5</v>
      </c>
      <c r="AC170" s="42">
        <f t="shared" si="121"/>
        <v>156.5</v>
      </c>
      <c r="AD170" s="42">
        <f t="shared" si="122"/>
        <v>156.5</v>
      </c>
      <c r="AE170" s="42" t="s">
        <v>627</v>
      </c>
      <c r="AF170" s="657">
        <f>VLOOKUP(A:A,'MCN Singapore onf rates'!E:K,7,FALSE)-4</f>
        <v>29</v>
      </c>
      <c r="AG170" s="42">
        <f t="shared" si="123"/>
        <v>166.5</v>
      </c>
      <c r="AH170" s="42">
        <f t="shared" si="124"/>
        <v>166.5</v>
      </c>
      <c r="AI170" s="42">
        <f t="shared" si="125"/>
        <v>166.5</v>
      </c>
      <c r="AJ170" s="42" t="s">
        <v>627</v>
      </c>
      <c r="AK170" s="662">
        <f>VLOOKUP(A:A,'MCN Singapore onf rates'!E:K,7,FALSE)-7</f>
        <v>26</v>
      </c>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row>
    <row r="171" spans="1:62" s="715" customFormat="1">
      <c r="A171" s="39" t="s">
        <v>639</v>
      </c>
      <c r="B171" s="40" t="s">
        <v>99</v>
      </c>
      <c r="C171" s="40" t="s">
        <v>713</v>
      </c>
      <c r="D171" s="195">
        <f>VLOOKUP(A:A,'MCN Busan onf rates'!C:D,2,FALSE)</f>
        <v>15</v>
      </c>
      <c r="E171" s="195">
        <f>VLOOKUP(A:A,'MCN Busan onf rates'!C:F,4,FALSE)</f>
        <v>0</v>
      </c>
      <c r="F171" s="195">
        <f>VLOOKUP(A:A,'MCN Singapore onf rates'!E:H,2,FALSE)</f>
        <v>87</v>
      </c>
      <c r="G171" s="195">
        <f>VLOOKUP(A:A,'MCN Singapore onf rates'!E:H,3,FALSE)</f>
        <v>0</v>
      </c>
      <c r="H171" s="195" t="e">
        <f>VLOOKUP(A:A,'NZ &amp; Pacific Island Rates'!B:G,2,FALSE)</f>
        <v>#N/A</v>
      </c>
      <c r="I171" s="195">
        <v>62.5</v>
      </c>
      <c r="J171" s="195">
        <v>10</v>
      </c>
      <c r="K171" s="494" t="s">
        <v>628</v>
      </c>
      <c r="L171" s="195">
        <f t="shared" si="126"/>
        <v>87.5</v>
      </c>
      <c r="M171" s="42">
        <f t="shared" si="117"/>
        <v>87.5</v>
      </c>
      <c r="N171" s="42">
        <f t="shared" si="118"/>
        <v>87.5</v>
      </c>
      <c r="O171" s="42">
        <f t="shared" si="119"/>
        <v>87.5</v>
      </c>
      <c r="P171" s="42" t="str">
        <f t="shared" si="127"/>
        <v>BUS</v>
      </c>
      <c r="Q171" s="43">
        <f>VLOOKUP(A:A,'MCN Busan onf rates'!C:K,9,FALSE)</f>
        <v>26</v>
      </c>
      <c r="R171" s="42">
        <f t="shared" si="110"/>
        <v>87.5</v>
      </c>
      <c r="S171" s="42">
        <f t="shared" si="111"/>
        <v>87.5</v>
      </c>
      <c r="T171" s="42">
        <f t="shared" si="112"/>
        <v>87.5</v>
      </c>
      <c r="U171" s="42" t="str">
        <f t="shared" si="116"/>
        <v>BUS</v>
      </c>
      <c r="V171" s="657">
        <f t="shared" si="107"/>
        <v>25</v>
      </c>
      <c r="W171" s="42">
        <f t="shared" si="113"/>
        <v>87.5</v>
      </c>
      <c r="X171" s="42">
        <f t="shared" si="114"/>
        <v>87.5</v>
      </c>
      <c r="Y171" s="42">
        <f t="shared" si="115"/>
        <v>87.5</v>
      </c>
      <c r="Z171" s="54" t="str">
        <f t="shared" si="109"/>
        <v>BUS</v>
      </c>
      <c r="AA171" s="657">
        <f t="shared" si="108"/>
        <v>23</v>
      </c>
      <c r="AB171" s="42">
        <f t="shared" si="120"/>
        <v>159.5</v>
      </c>
      <c r="AC171" s="42">
        <f t="shared" si="121"/>
        <v>159.5</v>
      </c>
      <c r="AD171" s="42">
        <f t="shared" si="122"/>
        <v>159.5</v>
      </c>
      <c r="AE171" s="42" t="s">
        <v>627</v>
      </c>
      <c r="AF171" s="657">
        <f>VLOOKUP(A:A,'MCN Singapore onf rates'!E:K,7,FALSE)-4</f>
        <v>31</v>
      </c>
      <c r="AG171" s="42">
        <f t="shared" si="123"/>
        <v>169.5</v>
      </c>
      <c r="AH171" s="42">
        <f t="shared" si="124"/>
        <v>169.5</v>
      </c>
      <c r="AI171" s="42">
        <f t="shared" si="125"/>
        <v>169.5</v>
      </c>
      <c r="AJ171" s="42" t="s">
        <v>627</v>
      </c>
      <c r="AK171" s="662">
        <f>VLOOKUP(A:A,'MCN Singapore onf rates'!E:K,7,FALSE)-7</f>
        <v>28</v>
      </c>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row>
    <row r="172" spans="1:62" s="715" customFormat="1">
      <c r="A172" s="39" t="s">
        <v>573</v>
      </c>
      <c r="B172" s="40" t="s">
        <v>99</v>
      </c>
      <c r="C172" s="40" t="s">
        <v>713</v>
      </c>
      <c r="D172" s="195">
        <f>VLOOKUP(A:A,'MCN Busan onf rates'!C:D,2,FALSE)</f>
        <v>5</v>
      </c>
      <c r="E172" s="195">
        <f>VLOOKUP(A:A,'MCN Busan onf rates'!C:F,4,FALSE)</f>
        <v>0</v>
      </c>
      <c r="F172" s="195">
        <f>VLOOKUP(A:A,'MCN Singapore onf rates'!E:H,2,FALSE)</f>
        <v>74</v>
      </c>
      <c r="G172" s="195">
        <f>VLOOKUP(A:A,'MCN Singapore onf rates'!E:H,3,FALSE)</f>
        <v>0</v>
      </c>
      <c r="H172" s="195" t="e">
        <f>VLOOKUP(A:A,'NZ &amp; Pacific Island Rates'!B:G,2,FALSE)</f>
        <v>#N/A</v>
      </c>
      <c r="I172" s="195">
        <v>62.5</v>
      </c>
      <c r="J172" s="195">
        <v>10</v>
      </c>
      <c r="K172" s="494" t="s">
        <v>628</v>
      </c>
      <c r="L172" s="195">
        <f t="shared" si="126"/>
        <v>77.5</v>
      </c>
      <c r="M172" s="42">
        <f t="shared" si="117"/>
        <v>77.5</v>
      </c>
      <c r="N172" s="42">
        <f t="shared" si="118"/>
        <v>77.5</v>
      </c>
      <c r="O172" s="42">
        <f t="shared" si="119"/>
        <v>77.5</v>
      </c>
      <c r="P172" s="42" t="str">
        <f t="shared" si="127"/>
        <v>BUS</v>
      </c>
      <c r="Q172" s="43">
        <f>VLOOKUP(A:A,'MCN Busan onf rates'!C:K,9,FALSE)</f>
        <v>24</v>
      </c>
      <c r="R172" s="42">
        <f t="shared" si="110"/>
        <v>77.5</v>
      </c>
      <c r="S172" s="42">
        <f t="shared" si="111"/>
        <v>77.5</v>
      </c>
      <c r="T172" s="42">
        <f t="shared" si="112"/>
        <v>77.5</v>
      </c>
      <c r="U172" s="42" t="str">
        <f t="shared" si="116"/>
        <v>BUS</v>
      </c>
      <c r="V172" s="657">
        <f t="shared" si="107"/>
        <v>23</v>
      </c>
      <c r="W172" s="42">
        <f t="shared" si="113"/>
        <v>77.5</v>
      </c>
      <c r="X172" s="42">
        <f t="shared" si="114"/>
        <v>77.5</v>
      </c>
      <c r="Y172" s="42">
        <f t="shared" si="115"/>
        <v>77.5</v>
      </c>
      <c r="Z172" s="54" t="str">
        <f t="shared" si="109"/>
        <v>BUS</v>
      </c>
      <c r="AA172" s="657">
        <f t="shared" si="108"/>
        <v>21</v>
      </c>
      <c r="AB172" s="42">
        <f t="shared" si="120"/>
        <v>146.5</v>
      </c>
      <c r="AC172" s="42">
        <f t="shared" si="121"/>
        <v>146.5</v>
      </c>
      <c r="AD172" s="42">
        <f t="shared" si="122"/>
        <v>146.5</v>
      </c>
      <c r="AE172" s="42" t="s">
        <v>627</v>
      </c>
      <c r="AF172" s="657">
        <f>VLOOKUP(A:A,'MCN Singapore onf rates'!E:K,7,FALSE)-4</f>
        <v>30</v>
      </c>
      <c r="AG172" s="42">
        <f t="shared" si="123"/>
        <v>156.5</v>
      </c>
      <c r="AH172" s="42">
        <f t="shared" si="124"/>
        <v>156.5</v>
      </c>
      <c r="AI172" s="42">
        <f t="shared" si="125"/>
        <v>156.5</v>
      </c>
      <c r="AJ172" s="42" t="s">
        <v>627</v>
      </c>
      <c r="AK172" s="662">
        <f>VLOOKUP(A:A,'MCN Singapore onf rates'!E:K,7,FALSE)-7</f>
        <v>27</v>
      </c>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row>
    <row r="173" spans="1:62" s="715" customFormat="1">
      <c r="A173" s="39" t="s">
        <v>640</v>
      </c>
      <c r="B173" s="40" t="s">
        <v>99</v>
      </c>
      <c r="C173" s="40" t="s">
        <v>713</v>
      </c>
      <c r="D173" s="195">
        <f>VLOOKUP(A:A,'MCN Busan onf rates'!C:D,2,FALSE)</f>
        <v>25</v>
      </c>
      <c r="E173" s="195">
        <f>VLOOKUP(A:A,'MCN Busan onf rates'!C:F,4,FALSE)</f>
        <v>0</v>
      </c>
      <c r="F173" s="195">
        <f>VLOOKUP(A:A,'MCN Singapore onf rates'!E:H,2,FALSE)</f>
        <v>97</v>
      </c>
      <c r="G173" s="195">
        <f>VLOOKUP(A:A,'MCN Singapore onf rates'!E:H,3,FALSE)</f>
        <v>0</v>
      </c>
      <c r="H173" s="195" t="e">
        <f>VLOOKUP(A:A,'NZ &amp; Pacific Island Rates'!B:G,2,FALSE)</f>
        <v>#N/A</v>
      </c>
      <c r="I173" s="195">
        <v>62.5</v>
      </c>
      <c r="J173" s="195">
        <v>10</v>
      </c>
      <c r="K173" s="494" t="s">
        <v>628</v>
      </c>
      <c r="L173" s="195">
        <f t="shared" si="126"/>
        <v>97.5</v>
      </c>
      <c r="M173" s="42">
        <f t="shared" si="117"/>
        <v>97.5</v>
      </c>
      <c r="N173" s="42">
        <f t="shared" si="118"/>
        <v>97.5</v>
      </c>
      <c r="O173" s="42">
        <f t="shared" si="119"/>
        <v>97.5</v>
      </c>
      <c r="P173" s="42" t="str">
        <f t="shared" si="127"/>
        <v>BUS</v>
      </c>
      <c r="Q173" s="43">
        <f>VLOOKUP(A:A,'MCN Busan onf rates'!C:K,9,FALSE)</f>
        <v>24</v>
      </c>
      <c r="R173" s="42">
        <f t="shared" si="110"/>
        <v>97.5</v>
      </c>
      <c r="S173" s="42">
        <f t="shared" si="111"/>
        <v>97.5</v>
      </c>
      <c r="T173" s="42">
        <f t="shared" si="112"/>
        <v>97.5</v>
      </c>
      <c r="U173" s="42" t="str">
        <f t="shared" si="116"/>
        <v>BUS</v>
      </c>
      <c r="V173" s="657">
        <f t="shared" si="107"/>
        <v>23</v>
      </c>
      <c r="W173" s="42">
        <f t="shared" si="113"/>
        <v>97.5</v>
      </c>
      <c r="X173" s="42">
        <f t="shared" si="114"/>
        <v>97.5</v>
      </c>
      <c r="Y173" s="42">
        <f t="shared" si="115"/>
        <v>97.5</v>
      </c>
      <c r="Z173" s="54" t="str">
        <f t="shared" si="109"/>
        <v>BUS</v>
      </c>
      <c r="AA173" s="657">
        <f t="shared" si="108"/>
        <v>21</v>
      </c>
      <c r="AB173" s="42">
        <f t="shared" si="120"/>
        <v>169.5</v>
      </c>
      <c r="AC173" s="42">
        <f t="shared" si="121"/>
        <v>169.5</v>
      </c>
      <c r="AD173" s="42">
        <f t="shared" si="122"/>
        <v>169.5</v>
      </c>
      <c r="AE173" s="42" t="s">
        <v>627</v>
      </c>
      <c r="AF173" s="657">
        <f>VLOOKUP(A:A,'MCN Singapore onf rates'!E:K,7,FALSE)-4</f>
        <v>29</v>
      </c>
      <c r="AG173" s="42">
        <f t="shared" si="123"/>
        <v>179.5</v>
      </c>
      <c r="AH173" s="42">
        <f t="shared" si="124"/>
        <v>179.5</v>
      </c>
      <c r="AI173" s="42">
        <f t="shared" si="125"/>
        <v>179.5</v>
      </c>
      <c r="AJ173" s="42" t="s">
        <v>627</v>
      </c>
      <c r="AK173" s="662">
        <f>VLOOKUP(A:A,'MCN Singapore onf rates'!E:K,7,FALSE)-7</f>
        <v>26</v>
      </c>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row>
    <row r="174" spans="1:62" s="715" customFormat="1">
      <c r="A174" s="39" t="s">
        <v>574</v>
      </c>
      <c r="B174" s="40" t="s">
        <v>99</v>
      </c>
      <c r="C174" s="40" t="s">
        <v>713</v>
      </c>
      <c r="D174" s="195">
        <f>VLOOKUP(A:A,'MCN Busan onf rates'!C:D,2,FALSE)</f>
        <v>-5</v>
      </c>
      <c r="E174" s="195">
        <f>VLOOKUP(A:A,'MCN Busan onf rates'!C:F,4,FALSE)</f>
        <v>0</v>
      </c>
      <c r="F174" s="195">
        <f>VLOOKUP(A:A,'MCN Singapore onf rates'!E:H,2,FALSE)</f>
        <v>-1</v>
      </c>
      <c r="G174" s="195">
        <f>VLOOKUP(A:A,'MCN Singapore onf rates'!E:H,3,FALSE)</f>
        <v>0</v>
      </c>
      <c r="H174" s="195" t="e">
        <f>VLOOKUP(A:A,'NZ &amp; Pacific Island Rates'!B:G,2,FALSE)</f>
        <v>#N/A</v>
      </c>
      <c r="I174" s="195">
        <v>62.5</v>
      </c>
      <c r="J174" s="195">
        <v>0</v>
      </c>
      <c r="K174" s="494" t="s">
        <v>628</v>
      </c>
      <c r="L174" s="195">
        <f t="shared" si="126"/>
        <v>57.5</v>
      </c>
      <c r="M174" s="42">
        <f t="shared" si="117"/>
        <v>57.5</v>
      </c>
      <c r="N174" s="42">
        <f t="shared" si="118"/>
        <v>57.5</v>
      </c>
      <c r="O174" s="42">
        <f t="shared" si="119"/>
        <v>57.5</v>
      </c>
      <c r="P174" s="42" t="str">
        <f t="shared" si="127"/>
        <v>BUS</v>
      </c>
      <c r="Q174" s="43">
        <f>VLOOKUP(A:A,'MCN Busan onf rates'!C:K,9,FALSE)</f>
        <v>27</v>
      </c>
      <c r="R174" s="42">
        <f t="shared" si="110"/>
        <v>57.5</v>
      </c>
      <c r="S174" s="42">
        <f t="shared" si="111"/>
        <v>57.5</v>
      </c>
      <c r="T174" s="42">
        <f t="shared" si="112"/>
        <v>57.5</v>
      </c>
      <c r="U174" s="42" t="str">
        <f t="shared" si="116"/>
        <v>BUS</v>
      </c>
      <c r="V174" s="657">
        <f t="shared" si="107"/>
        <v>26</v>
      </c>
      <c r="W174" s="42">
        <f t="shared" si="113"/>
        <v>57.5</v>
      </c>
      <c r="X174" s="42">
        <f t="shared" si="114"/>
        <v>57.5</v>
      </c>
      <c r="Y174" s="42">
        <f t="shared" si="115"/>
        <v>57.5</v>
      </c>
      <c r="Z174" s="54" t="str">
        <f t="shared" si="109"/>
        <v>BUS</v>
      </c>
      <c r="AA174" s="657">
        <f t="shared" si="108"/>
        <v>24</v>
      </c>
      <c r="AB174" s="42">
        <f t="shared" si="120"/>
        <v>61.5</v>
      </c>
      <c r="AC174" s="42">
        <f t="shared" si="121"/>
        <v>61.5</v>
      </c>
      <c r="AD174" s="42">
        <f t="shared" si="122"/>
        <v>61.5</v>
      </c>
      <c r="AE174" s="42" t="s">
        <v>627</v>
      </c>
      <c r="AF174" s="657">
        <f>VLOOKUP(A:A,'MCN Singapore onf rates'!E:K,7,FALSE)-4</f>
        <v>27</v>
      </c>
      <c r="AG174" s="42">
        <f t="shared" si="123"/>
        <v>71.5</v>
      </c>
      <c r="AH174" s="42">
        <f t="shared" si="124"/>
        <v>71.5</v>
      </c>
      <c r="AI174" s="42">
        <f t="shared" si="125"/>
        <v>71.5</v>
      </c>
      <c r="AJ174" s="42" t="s">
        <v>627</v>
      </c>
      <c r="AK174" s="662">
        <f>VLOOKUP(A:A,'MCN Singapore onf rates'!E:K,7,FALSE)-7</f>
        <v>24</v>
      </c>
      <c r="AL174" s="191"/>
      <c r="AM174" s="191"/>
      <c r="AN174" s="191"/>
      <c r="AO174" s="191"/>
      <c r="AP174" s="191"/>
    </row>
    <row r="175" spans="1:62" s="715" customFormat="1">
      <c r="A175" s="39" t="s">
        <v>732</v>
      </c>
      <c r="B175" s="40" t="s">
        <v>99</v>
      </c>
      <c r="C175" s="40" t="s">
        <v>713</v>
      </c>
      <c r="D175" s="195">
        <f>VLOOKUP(A:A,'MCN Busan onf rates'!C:D,2,FALSE)</f>
        <v>10</v>
      </c>
      <c r="E175" s="195">
        <f>VLOOKUP(A:A,'MCN Busan onf rates'!C:F,4,FALSE)</f>
        <v>0</v>
      </c>
      <c r="F175" s="195">
        <f>VLOOKUP(A:A,'MCN Singapore onf rates'!E:H,2,FALSE)</f>
        <v>84</v>
      </c>
      <c r="G175" s="195">
        <f>VLOOKUP(A:A,'MCN Singapore onf rates'!E:H,3,FALSE)</f>
        <v>0</v>
      </c>
      <c r="H175" s="195" t="e">
        <f>VLOOKUP(A:A,'NZ &amp; Pacific Island Rates'!B:G,2,FALSE)</f>
        <v>#N/A</v>
      </c>
      <c r="I175" s="195">
        <v>62.5</v>
      </c>
      <c r="J175" s="195">
        <v>10</v>
      </c>
      <c r="K175" s="494" t="s">
        <v>628</v>
      </c>
      <c r="L175" s="195">
        <f t="shared" si="126"/>
        <v>82.5</v>
      </c>
      <c r="M175" s="42">
        <f t="shared" si="117"/>
        <v>82.5</v>
      </c>
      <c r="N175" s="42">
        <f t="shared" si="118"/>
        <v>82.5</v>
      </c>
      <c r="O175" s="42">
        <f t="shared" si="119"/>
        <v>82.5</v>
      </c>
      <c r="P175" s="42" t="str">
        <f t="shared" si="127"/>
        <v>BUS</v>
      </c>
      <c r="Q175" s="43">
        <f>VLOOKUP(A:A,'MCN Busan onf rates'!C:K,9,FALSE)</f>
        <v>26</v>
      </c>
      <c r="R175" s="42">
        <f t="shared" si="110"/>
        <v>82.5</v>
      </c>
      <c r="S175" s="42">
        <f t="shared" si="111"/>
        <v>82.5</v>
      </c>
      <c r="T175" s="42">
        <f t="shared" si="112"/>
        <v>82.5</v>
      </c>
      <c r="U175" s="42" t="str">
        <f t="shared" si="116"/>
        <v>BUS</v>
      </c>
      <c r="V175" s="657">
        <f t="shared" si="107"/>
        <v>25</v>
      </c>
      <c r="W175" s="42">
        <f t="shared" si="113"/>
        <v>82.5</v>
      </c>
      <c r="X175" s="42">
        <f t="shared" si="114"/>
        <v>82.5</v>
      </c>
      <c r="Y175" s="42">
        <f t="shared" si="115"/>
        <v>82.5</v>
      </c>
      <c r="Z175" s="54" t="str">
        <f t="shared" si="109"/>
        <v>BUS</v>
      </c>
      <c r="AA175" s="657">
        <f t="shared" si="108"/>
        <v>23</v>
      </c>
      <c r="AB175" s="42">
        <f t="shared" si="120"/>
        <v>156.5</v>
      </c>
      <c r="AC175" s="42">
        <f t="shared" si="121"/>
        <v>156.5</v>
      </c>
      <c r="AD175" s="42">
        <f t="shared" si="122"/>
        <v>156.5</v>
      </c>
      <c r="AE175" s="42" t="s">
        <v>627</v>
      </c>
      <c r="AF175" s="657">
        <f>VLOOKUP(A:A,'MCN Singapore onf rates'!E:K,7,FALSE)-4</f>
        <v>31</v>
      </c>
      <c r="AG175" s="42">
        <f t="shared" si="123"/>
        <v>166.5</v>
      </c>
      <c r="AH175" s="42">
        <f t="shared" si="124"/>
        <v>166.5</v>
      </c>
      <c r="AI175" s="42">
        <f t="shared" si="125"/>
        <v>166.5</v>
      </c>
      <c r="AJ175" s="42" t="s">
        <v>627</v>
      </c>
      <c r="AK175" s="662">
        <f>VLOOKUP(A:A,'MCN Singapore onf rates'!E:K,7,FALSE)-7</f>
        <v>28</v>
      </c>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row>
    <row r="176" spans="1:62" s="715" customFormat="1">
      <c r="A176" s="39" t="s">
        <v>575</v>
      </c>
      <c r="B176" s="40" t="s">
        <v>99</v>
      </c>
      <c r="C176" s="40" t="s">
        <v>713</v>
      </c>
      <c r="D176" s="195">
        <f>VLOOKUP(A:A,'MCN Busan onf rates'!C:D,2,FALSE)</f>
        <v>-5</v>
      </c>
      <c r="E176" s="195">
        <f>VLOOKUP(A:A,'MCN Busan onf rates'!C:F,4,FALSE)</f>
        <v>0</v>
      </c>
      <c r="F176" s="195">
        <f>VLOOKUP(A:A,'MCN Singapore onf rates'!E:H,2,FALSE)</f>
        <v>-1</v>
      </c>
      <c r="G176" s="195">
        <f>VLOOKUP(A:A,'MCN Singapore onf rates'!E:H,3,FALSE)</f>
        <v>0</v>
      </c>
      <c r="H176" s="195" t="e">
        <f>VLOOKUP(A:A,'NZ &amp; Pacific Island Rates'!B:G,2,FALSE)</f>
        <v>#N/A</v>
      </c>
      <c r="I176" s="195">
        <v>62.5</v>
      </c>
      <c r="J176" s="195">
        <v>0</v>
      </c>
      <c r="K176" s="494" t="s">
        <v>628</v>
      </c>
      <c r="L176" s="195">
        <f t="shared" si="126"/>
        <v>57.5</v>
      </c>
      <c r="M176" s="42">
        <f t="shared" si="117"/>
        <v>57.5</v>
      </c>
      <c r="N176" s="42">
        <f t="shared" si="118"/>
        <v>57.5</v>
      </c>
      <c r="O176" s="42">
        <f t="shared" si="119"/>
        <v>57.5</v>
      </c>
      <c r="P176" s="42" t="str">
        <f t="shared" si="127"/>
        <v>BUS</v>
      </c>
      <c r="Q176" s="43">
        <f>VLOOKUP(A:A,'MCN Busan onf rates'!C:K,9,FALSE)</f>
        <v>25</v>
      </c>
      <c r="R176" s="42">
        <f t="shared" si="110"/>
        <v>57.5</v>
      </c>
      <c r="S176" s="42">
        <f t="shared" si="111"/>
        <v>57.5</v>
      </c>
      <c r="T176" s="42">
        <f t="shared" si="112"/>
        <v>57.5</v>
      </c>
      <c r="U176" s="42" t="str">
        <f t="shared" si="116"/>
        <v>BUS</v>
      </c>
      <c r="V176" s="657">
        <f t="shared" si="107"/>
        <v>24</v>
      </c>
      <c r="W176" s="42">
        <f t="shared" si="113"/>
        <v>57.5</v>
      </c>
      <c r="X176" s="42">
        <f t="shared" si="114"/>
        <v>57.5</v>
      </c>
      <c r="Y176" s="42">
        <f t="shared" si="115"/>
        <v>57.5</v>
      </c>
      <c r="Z176" s="54" t="str">
        <f t="shared" si="109"/>
        <v>BUS</v>
      </c>
      <c r="AA176" s="657">
        <f t="shared" si="108"/>
        <v>22</v>
      </c>
      <c r="AB176" s="42">
        <f t="shared" si="120"/>
        <v>61.5</v>
      </c>
      <c r="AC176" s="42">
        <f t="shared" si="121"/>
        <v>61.5</v>
      </c>
      <c r="AD176" s="42">
        <f t="shared" si="122"/>
        <v>61.5</v>
      </c>
      <c r="AE176" s="42" t="s">
        <v>627</v>
      </c>
      <c r="AF176" s="657">
        <f>VLOOKUP(A:A,'MCN Singapore onf rates'!E:K,7,FALSE)-4</f>
        <v>26</v>
      </c>
      <c r="AG176" s="42">
        <f t="shared" si="123"/>
        <v>71.5</v>
      </c>
      <c r="AH176" s="42">
        <f t="shared" si="124"/>
        <v>71.5</v>
      </c>
      <c r="AI176" s="42">
        <f t="shared" si="125"/>
        <v>71.5</v>
      </c>
      <c r="AJ176" s="42" t="s">
        <v>627</v>
      </c>
      <c r="AK176" s="662">
        <f>VLOOKUP(A:A,'MCN Singapore onf rates'!E:K,7,FALSE)-7</f>
        <v>23</v>
      </c>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row>
    <row r="177" spans="1:62" s="715" customFormat="1">
      <c r="A177" s="39" t="s">
        <v>641</v>
      </c>
      <c r="B177" s="40" t="s">
        <v>99</v>
      </c>
      <c r="C177" s="40" t="s">
        <v>713</v>
      </c>
      <c r="D177" s="195">
        <f>VLOOKUP(A:A,'MCN Busan onf rates'!C:D,2,FALSE)</f>
        <v>30</v>
      </c>
      <c r="E177" s="195">
        <f>VLOOKUP(A:A,'MCN Busan onf rates'!C:F,4,FALSE)</f>
        <v>0</v>
      </c>
      <c r="F177" s="195">
        <f>VLOOKUP(A:A,'MCN Singapore onf rates'!E:H,2,FALSE)</f>
        <v>94</v>
      </c>
      <c r="G177" s="195">
        <f>VLOOKUP(A:A,'MCN Singapore onf rates'!E:H,3,FALSE)</f>
        <v>0</v>
      </c>
      <c r="H177" s="195" t="e">
        <f>VLOOKUP(A:A,'NZ &amp; Pacific Island Rates'!B:G,2,FALSE)</f>
        <v>#N/A</v>
      </c>
      <c r="I177" s="195">
        <v>62.5</v>
      </c>
      <c r="J177" s="195">
        <v>10</v>
      </c>
      <c r="K177" s="494" t="s">
        <v>628</v>
      </c>
      <c r="L177" s="195">
        <f t="shared" si="126"/>
        <v>102.5</v>
      </c>
      <c r="M177" s="42">
        <f t="shared" si="117"/>
        <v>102.5</v>
      </c>
      <c r="N177" s="42">
        <f t="shared" si="118"/>
        <v>102.5</v>
      </c>
      <c r="O177" s="42">
        <f t="shared" si="119"/>
        <v>102.5</v>
      </c>
      <c r="P177" s="42" t="str">
        <f t="shared" si="127"/>
        <v>BUS</v>
      </c>
      <c r="Q177" s="43">
        <f>VLOOKUP(A:A,'MCN Busan onf rates'!C:K,9,FALSE)</f>
        <v>27</v>
      </c>
      <c r="R177" s="42">
        <f t="shared" si="110"/>
        <v>102.5</v>
      </c>
      <c r="S177" s="42">
        <f t="shared" si="111"/>
        <v>102.5</v>
      </c>
      <c r="T177" s="42">
        <f t="shared" si="112"/>
        <v>102.5</v>
      </c>
      <c r="U177" s="42" t="str">
        <f t="shared" si="116"/>
        <v>BUS</v>
      </c>
      <c r="V177" s="657">
        <f t="shared" si="107"/>
        <v>26</v>
      </c>
      <c r="W177" s="42">
        <f t="shared" si="113"/>
        <v>102.5</v>
      </c>
      <c r="X177" s="42">
        <f t="shared" si="114"/>
        <v>102.5</v>
      </c>
      <c r="Y177" s="42">
        <f t="shared" si="115"/>
        <v>102.5</v>
      </c>
      <c r="Z177" s="54" t="str">
        <f t="shared" si="109"/>
        <v>BUS</v>
      </c>
      <c r="AA177" s="657">
        <f t="shared" si="108"/>
        <v>24</v>
      </c>
      <c r="AB177" s="42">
        <f t="shared" si="120"/>
        <v>166.5</v>
      </c>
      <c r="AC177" s="42">
        <f t="shared" si="121"/>
        <v>166.5</v>
      </c>
      <c r="AD177" s="42">
        <f t="shared" si="122"/>
        <v>166.5</v>
      </c>
      <c r="AE177" s="42" t="s">
        <v>627</v>
      </c>
      <c r="AF177" s="657">
        <f>VLOOKUP(A:A,'MCN Singapore onf rates'!E:K,7,FALSE)-4</f>
        <v>32</v>
      </c>
      <c r="AG177" s="42">
        <f t="shared" si="123"/>
        <v>176.5</v>
      </c>
      <c r="AH177" s="42">
        <f t="shared" si="124"/>
        <v>176.5</v>
      </c>
      <c r="AI177" s="42">
        <f t="shared" si="125"/>
        <v>176.5</v>
      </c>
      <c r="AJ177" s="42" t="s">
        <v>627</v>
      </c>
      <c r="AK177" s="662">
        <f>VLOOKUP(A:A,'MCN Singapore onf rates'!E:K,7,FALSE)-7</f>
        <v>29</v>
      </c>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row>
    <row r="178" spans="1:62" s="715" customFormat="1">
      <c r="A178" s="39" t="s">
        <v>479</v>
      </c>
      <c r="B178" s="40" t="s">
        <v>99</v>
      </c>
      <c r="C178" s="40" t="s">
        <v>713</v>
      </c>
      <c r="D178" s="195">
        <f>VLOOKUP(A:A,'MCN Busan onf rates'!C:D,2,FALSE)</f>
        <v>25</v>
      </c>
      <c r="E178" s="195">
        <f>VLOOKUP(A:A,'MCN Busan onf rates'!C:F,4,FALSE)</f>
        <v>0</v>
      </c>
      <c r="F178" s="195">
        <f>VLOOKUP(A:A,'MCN Singapore onf rates'!E:H,2,FALSE)</f>
        <v>89</v>
      </c>
      <c r="G178" s="195">
        <f>VLOOKUP(A:A,'MCN Singapore onf rates'!E:H,3,FALSE)</f>
        <v>0</v>
      </c>
      <c r="H178" s="195" t="e">
        <f>VLOOKUP(A:A,'NZ &amp; Pacific Island Rates'!B:G,2,FALSE)</f>
        <v>#N/A</v>
      </c>
      <c r="I178" s="195">
        <v>62.5</v>
      </c>
      <c r="J178" s="195">
        <v>10</v>
      </c>
      <c r="K178" s="494" t="s">
        <v>628</v>
      </c>
      <c r="L178" s="195">
        <f t="shared" si="126"/>
        <v>97.5</v>
      </c>
      <c r="M178" s="42">
        <f t="shared" si="117"/>
        <v>97.5</v>
      </c>
      <c r="N178" s="42">
        <f t="shared" si="118"/>
        <v>97.5</v>
      </c>
      <c r="O178" s="42">
        <f t="shared" si="119"/>
        <v>97.5</v>
      </c>
      <c r="P178" s="42" t="str">
        <f t="shared" si="127"/>
        <v>BUS</v>
      </c>
      <c r="Q178" s="43">
        <f>VLOOKUP(A:A,'MCN Busan onf rates'!C:K,9,FALSE)</f>
        <v>25</v>
      </c>
      <c r="R178" s="42">
        <f t="shared" si="110"/>
        <v>97.5</v>
      </c>
      <c r="S178" s="42">
        <f t="shared" si="111"/>
        <v>97.5</v>
      </c>
      <c r="T178" s="42">
        <f t="shared" si="112"/>
        <v>97.5</v>
      </c>
      <c r="U178" s="42" t="str">
        <f t="shared" si="116"/>
        <v>BUS</v>
      </c>
      <c r="V178" s="657">
        <f t="shared" si="107"/>
        <v>24</v>
      </c>
      <c r="W178" s="42">
        <f t="shared" si="113"/>
        <v>97.5</v>
      </c>
      <c r="X178" s="42">
        <f t="shared" si="114"/>
        <v>97.5</v>
      </c>
      <c r="Y178" s="42">
        <f t="shared" si="115"/>
        <v>97.5</v>
      </c>
      <c r="Z178" s="54" t="str">
        <f t="shared" si="109"/>
        <v>BUS</v>
      </c>
      <c r="AA178" s="657">
        <f t="shared" si="108"/>
        <v>22</v>
      </c>
      <c r="AB178" s="42">
        <f t="shared" si="120"/>
        <v>161.5</v>
      </c>
      <c r="AC178" s="42">
        <f t="shared" si="121"/>
        <v>161.5</v>
      </c>
      <c r="AD178" s="42">
        <f t="shared" si="122"/>
        <v>161.5</v>
      </c>
      <c r="AE178" s="42" t="s">
        <v>627</v>
      </c>
      <c r="AF178" s="657">
        <f>VLOOKUP(A:A,'MCN Singapore onf rates'!E:K,7,FALSE)-4</f>
        <v>30</v>
      </c>
      <c r="AG178" s="42">
        <f t="shared" si="123"/>
        <v>171.5</v>
      </c>
      <c r="AH178" s="42">
        <f t="shared" si="124"/>
        <v>171.5</v>
      </c>
      <c r="AI178" s="42">
        <f t="shared" si="125"/>
        <v>171.5</v>
      </c>
      <c r="AJ178" s="42" t="s">
        <v>627</v>
      </c>
      <c r="AK178" s="662">
        <f>VLOOKUP(A:A,'MCN Singapore onf rates'!E:K,7,FALSE)-7</f>
        <v>27</v>
      </c>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row>
    <row r="179" spans="1:62" s="715" customFormat="1">
      <c r="A179" s="39" t="s">
        <v>642</v>
      </c>
      <c r="B179" s="40" t="s">
        <v>99</v>
      </c>
      <c r="C179" s="40" t="s">
        <v>713</v>
      </c>
      <c r="D179" s="195">
        <f>VLOOKUP(A:A,'MCN Busan onf rates'!C:D,2,FALSE)</f>
        <v>15</v>
      </c>
      <c r="E179" s="195">
        <f>VLOOKUP(A:A,'MCN Busan onf rates'!C:F,4,FALSE)</f>
        <v>0</v>
      </c>
      <c r="F179" s="195">
        <f>VLOOKUP(A:A,'MCN Singapore onf rates'!E:H,2,FALSE)</f>
        <v>84</v>
      </c>
      <c r="G179" s="195">
        <f>VLOOKUP(A:A,'MCN Singapore onf rates'!E:H,3,FALSE)</f>
        <v>0</v>
      </c>
      <c r="H179" s="195" t="e">
        <f>VLOOKUP(A:A,'NZ &amp; Pacific Island Rates'!B:G,2,FALSE)</f>
        <v>#N/A</v>
      </c>
      <c r="I179" s="195">
        <v>62.5</v>
      </c>
      <c r="J179" s="195">
        <v>10</v>
      </c>
      <c r="K179" s="494" t="s">
        <v>628</v>
      </c>
      <c r="L179" s="195">
        <f t="shared" si="126"/>
        <v>87.5</v>
      </c>
      <c r="M179" s="42">
        <f t="shared" si="117"/>
        <v>87.5</v>
      </c>
      <c r="N179" s="42">
        <f t="shared" si="118"/>
        <v>87.5</v>
      </c>
      <c r="O179" s="42">
        <f t="shared" si="119"/>
        <v>87.5</v>
      </c>
      <c r="P179" s="42" t="str">
        <f t="shared" si="127"/>
        <v>BUS</v>
      </c>
      <c r="Q179" s="43">
        <f>VLOOKUP(A:A,'MCN Busan onf rates'!C:K,9,FALSE)</f>
        <v>24</v>
      </c>
      <c r="R179" s="42">
        <f t="shared" si="110"/>
        <v>87.5</v>
      </c>
      <c r="S179" s="42">
        <f t="shared" si="111"/>
        <v>87.5</v>
      </c>
      <c r="T179" s="42">
        <f t="shared" si="112"/>
        <v>87.5</v>
      </c>
      <c r="U179" s="42" t="str">
        <f t="shared" si="116"/>
        <v>BUS</v>
      </c>
      <c r="V179" s="657">
        <f t="shared" si="107"/>
        <v>23</v>
      </c>
      <c r="W179" s="42">
        <f t="shared" si="113"/>
        <v>87.5</v>
      </c>
      <c r="X179" s="42">
        <f t="shared" si="114"/>
        <v>87.5</v>
      </c>
      <c r="Y179" s="42">
        <f t="shared" si="115"/>
        <v>87.5</v>
      </c>
      <c r="Z179" s="54" t="str">
        <f t="shared" si="109"/>
        <v>BUS</v>
      </c>
      <c r="AA179" s="657">
        <f t="shared" si="108"/>
        <v>21</v>
      </c>
      <c r="AB179" s="42">
        <f t="shared" si="120"/>
        <v>156.5</v>
      </c>
      <c r="AC179" s="42">
        <f t="shared" si="121"/>
        <v>156.5</v>
      </c>
      <c r="AD179" s="42">
        <f t="shared" si="122"/>
        <v>156.5</v>
      </c>
      <c r="AE179" s="42" t="s">
        <v>627</v>
      </c>
      <c r="AF179" s="657">
        <f>VLOOKUP(A:A,'MCN Singapore onf rates'!E:K,7,FALSE)-4</f>
        <v>29</v>
      </c>
      <c r="AG179" s="42">
        <f t="shared" si="123"/>
        <v>166.5</v>
      </c>
      <c r="AH179" s="42">
        <f t="shared" si="124"/>
        <v>166.5</v>
      </c>
      <c r="AI179" s="42">
        <f t="shared" si="125"/>
        <v>166.5</v>
      </c>
      <c r="AJ179" s="42" t="s">
        <v>627</v>
      </c>
      <c r="AK179" s="662">
        <f>VLOOKUP(A:A,'MCN Singapore onf rates'!E:K,7,FALSE)-7</f>
        <v>26</v>
      </c>
      <c r="AL179" s="191"/>
      <c r="AM179" s="191"/>
      <c r="AN179" s="191"/>
      <c r="AO179" s="191"/>
      <c r="AP179" s="191"/>
      <c r="AQ179" s="191"/>
      <c r="AR179" s="191"/>
      <c r="AS179" s="191"/>
      <c r="AT179" s="191"/>
      <c r="AU179" s="191"/>
      <c r="AV179" s="191"/>
      <c r="AW179" s="191"/>
      <c r="AX179" s="191"/>
      <c r="AY179" s="191"/>
      <c r="AZ179" s="191"/>
      <c r="BA179" s="191"/>
      <c r="BB179" s="191"/>
      <c r="BC179" s="191"/>
      <c r="BD179" s="191"/>
      <c r="BE179" s="191"/>
      <c r="BF179" s="191"/>
      <c r="BG179" s="191"/>
      <c r="BH179" s="191"/>
      <c r="BI179" s="191"/>
      <c r="BJ179" s="191"/>
    </row>
    <row r="180" spans="1:62" s="715" customFormat="1">
      <c r="A180" s="39" t="s">
        <v>13</v>
      </c>
      <c r="B180" s="40" t="s">
        <v>99</v>
      </c>
      <c r="C180" s="40" t="s">
        <v>713</v>
      </c>
      <c r="D180" s="195">
        <f>VLOOKUP(A:A,'MCN Busan onf rates'!C:D,2,FALSE)</f>
        <v>15</v>
      </c>
      <c r="E180" s="195">
        <f>VLOOKUP(A:A,'MCN Busan onf rates'!C:F,4,FALSE)</f>
        <v>0</v>
      </c>
      <c r="F180" s="195">
        <f>VLOOKUP(A:A,'MCN Singapore onf rates'!E:H,2,FALSE)</f>
        <v>84</v>
      </c>
      <c r="G180" s="195">
        <f>VLOOKUP(A:A,'MCN Singapore onf rates'!E:H,3,FALSE)</f>
        <v>0</v>
      </c>
      <c r="H180" s="195" t="e">
        <f>VLOOKUP(A:A,'NZ &amp; Pacific Island Rates'!B:G,2,FALSE)</f>
        <v>#N/A</v>
      </c>
      <c r="I180" s="195">
        <v>62.5</v>
      </c>
      <c r="J180" s="195">
        <v>10</v>
      </c>
      <c r="K180" s="494" t="s">
        <v>628</v>
      </c>
      <c r="L180" s="195">
        <f t="shared" si="126"/>
        <v>87.5</v>
      </c>
      <c r="M180" s="42">
        <f t="shared" si="117"/>
        <v>87.5</v>
      </c>
      <c r="N180" s="42">
        <f t="shared" si="118"/>
        <v>87.5</v>
      </c>
      <c r="O180" s="42">
        <f t="shared" si="119"/>
        <v>87.5</v>
      </c>
      <c r="P180" s="42" t="str">
        <f t="shared" si="127"/>
        <v>BUS</v>
      </c>
      <c r="Q180" s="43">
        <f>VLOOKUP(A:A,'MCN Busan onf rates'!C:K,9,FALSE)</f>
        <v>26</v>
      </c>
      <c r="R180" s="42">
        <f t="shared" si="110"/>
        <v>87.5</v>
      </c>
      <c r="S180" s="42">
        <f t="shared" si="111"/>
        <v>87.5</v>
      </c>
      <c r="T180" s="42">
        <f t="shared" si="112"/>
        <v>87.5</v>
      </c>
      <c r="U180" s="42" t="str">
        <f t="shared" si="116"/>
        <v>BUS</v>
      </c>
      <c r="V180" s="657">
        <f t="shared" si="107"/>
        <v>25</v>
      </c>
      <c r="W180" s="42">
        <f t="shared" si="113"/>
        <v>87.5</v>
      </c>
      <c r="X180" s="42">
        <f t="shared" si="114"/>
        <v>87.5</v>
      </c>
      <c r="Y180" s="42">
        <f t="shared" si="115"/>
        <v>87.5</v>
      </c>
      <c r="Z180" s="54" t="str">
        <f t="shared" si="109"/>
        <v>BUS</v>
      </c>
      <c r="AA180" s="657">
        <f t="shared" si="108"/>
        <v>23</v>
      </c>
      <c r="AB180" s="42">
        <f t="shared" si="120"/>
        <v>156.5</v>
      </c>
      <c r="AC180" s="42">
        <f t="shared" si="121"/>
        <v>156.5</v>
      </c>
      <c r="AD180" s="42">
        <f t="shared" si="122"/>
        <v>156.5</v>
      </c>
      <c r="AE180" s="42" t="s">
        <v>627</v>
      </c>
      <c r="AF180" s="657">
        <f>VLOOKUP(A:A,'MCN Singapore onf rates'!E:K,7,FALSE)-4</f>
        <v>31</v>
      </c>
      <c r="AG180" s="42">
        <f t="shared" si="123"/>
        <v>166.5</v>
      </c>
      <c r="AH180" s="42">
        <f t="shared" si="124"/>
        <v>166.5</v>
      </c>
      <c r="AI180" s="42">
        <f t="shared" si="125"/>
        <v>166.5</v>
      </c>
      <c r="AJ180" s="42" t="s">
        <v>627</v>
      </c>
      <c r="AK180" s="662">
        <f>VLOOKUP(A:A,'MCN Singapore onf rates'!E:K,7,FALSE)-7</f>
        <v>28</v>
      </c>
      <c r="AL180" s="191"/>
      <c r="AM180" s="191"/>
      <c r="AN180" s="191"/>
      <c r="AO180" s="191"/>
      <c r="AP180" s="191"/>
    </row>
    <row r="181" spans="1:62" s="715" customFormat="1">
      <c r="A181" s="39" t="s">
        <v>576</v>
      </c>
      <c r="B181" s="40" t="s">
        <v>99</v>
      </c>
      <c r="C181" s="40" t="s">
        <v>713</v>
      </c>
      <c r="D181" s="195">
        <f>VLOOKUP(A:A,'MCN Busan onf rates'!C:D,2,FALSE)</f>
        <v>-5</v>
      </c>
      <c r="E181" s="195">
        <f>VLOOKUP(A:A,'MCN Busan onf rates'!C:F,4,FALSE)</f>
        <v>0</v>
      </c>
      <c r="F181" s="195">
        <f>VLOOKUP(A:A,'MCN Singapore onf rates'!E:H,2,FALSE)</f>
        <v>-1</v>
      </c>
      <c r="G181" s="195">
        <f>VLOOKUP(A:A,'MCN Singapore onf rates'!E:H,3,FALSE)</f>
        <v>0</v>
      </c>
      <c r="H181" s="195" t="e">
        <f>VLOOKUP(A:A,'NZ &amp; Pacific Island Rates'!B:G,2,FALSE)</f>
        <v>#N/A</v>
      </c>
      <c r="I181" s="195">
        <v>62.5</v>
      </c>
      <c r="J181" s="195">
        <v>0</v>
      </c>
      <c r="K181" s="494" t="s">
        <v>628</v>
      </c>
      <c r="L181" s="195">
        <f t="shared" si="126"/>
        <v>57.5</v>
      </c>
      <c r="M181" s="42">
        <f t="shared" si="117"/>
        <v>57.5</v>
      </c>
      <c r="N181" s="42">
        <f t="shared" si="118"/>
        <v>57.5</v>
      </c>
      <c r="O181" s="42">
        <f t="shared" si="119"/>
        <v>57.5</v>
      </c>
      <c r="P181" s="42" t="str">
        <f t="shared" si="127"/>
        <v>BUS</v>
      </c>
      <c r="Q181" s="43">
        <f>VLOOKUP(A:A,'MCN Busan onf rates'!C:K,9,FALSE)</f>
        <v>26</v>
      </c>
      <c r="R181" s="42">
        <f t="shared" si="110"/>
        <v>57.5</v>
      </c>
      <c r="S181" s="42">
        <f t="shared" si="111"/>
        <v>57.5</v>
      </c>
      <c r="T181" s="42">
        <f t="shared" si="112"/>
        <v>57.5</v>
      </c>
      <c r="U181" s="42" t="str">
        <f t="shared" si="116"/>
        <v>BUS</v>
      </c>
      <c r="V181" s="657">
        <f t="shared" si="107"/>
        <v>25</v>
      </c>
      <c r="W181" s="42">
        <f t="shared" si="113"/>
        <v>57.5</v>
      </c>
      <c r="X181" s="42">
        <f t="shared" si="114"/>
        <v>57.5</v>
      </c>
      <c r="Y181" s="42">
        <f t="shared" si="115"/>
        <v>57.5</v>
      </c>
      <c r="Z181" s="54" t="str">
        <f t="shared" si="109"/>
        <v>BUS</v>
      </c>
      <c r="AA181" s="657">
        <f t="shared" si="108"/>
        <v>23</v>
      </c>
      <c r="AB181" s="42">
        <f t="shared" si="120"/>
        <v>61.5</v>
      </c>
      <c r="AC181" s="42">
        <f t="shared" si="121"/>
        <v>61.5</v>
      </c>
      <c r="AD181" s="42">
        <f t="shared" si="122"/>
        <v>61.5</v>
      </c>
      <c r="AE181" s="42" t="s">
        <v>627</v>
      </c>
      <c r="AF181" s="657">
        <f>VLOOKUP(A:A,'MCN Singapore onf rates'!E:K,7,FALSE)-4</f>
        <v>27</v>
      </c>
      <c r="AG181" s="42">
        <f t="shared" si="123"/>
        <v>71.5</v>
      </c>
      <c r="AH181" s="42">
        <f t="shared" si="124"/>
        <v>71.5</v>
      </c>
      <c r="AI181" s="42">
        <f t="shared" si="125"/>
        <v>71.5</v>
      </c>
      <c r="AJ181" s="42" t="s">
        <v>627</v>
      </c>
      <c r="AK181" s="662">
        <f>VLOOKUP(A:A,'MCN Singapore onf rates'!E:K,7,FALSE)-7</f>
        <v>24</v>
      </c>
      <c r="AL181" s="191"/>
      <c r="AM181" s="191"/>
      <c r="AN181" s="191"/>
      <c r="AO181" s="191"/>
      <c r="AP181" s="191"/>
      <c r="AQ181" s="191"/>
      <c r="AR181" s="191"/>
      <c r="AS181" s="191"/>
      <c r="AT181" s="191"/>
      <c r="AU181" s="191"/>
      <c r="AV181" s="191"/>
      <c r="AW181" s="191"/>
      <c r="AX181" s="191"/>
      <c r="AY181" s="191"/>
      <c r="AZ181" s="191"/>
      <c r="BA181" s="191"/>
      <c r="BB181" s="191"/>
      <c r="BC181" s="191"/>
      <c r="BD181" s="191"/>
      <c r="BE181" s="191"/>
      <c r="BF181" s="191"/>
      <c r="BG181" s="191"/>
      <c r="BH181" s="191"/>
      <c r="BI181" s="191"/>
      <c r="BJ181" s="191"/>
    </row>
    <row r="182" spans="1:62" s="715" customFormat="1">
      <c r="A182" s="39" t="s">
        <v>30</v>
      </c>
      <c r="B182" s="40" t="s">
        <v>99</v>
      </c>
      <c r="C182" s="40" t="s">
        <v>713</v>
      </c>
      <c r="D182" s="195">
        <f>VLOOKUP(A:A,'MCN Busan onf rates'!C:D,2,FALSE)</f>
        <v>10</v>
      </c>
      <c r="E182" s="195">
        <f>VLOOKUP(A:A,'MCN Busan onf rates'!C:F,4,FALSE)</f>
        <v>0</v>
      </c>
      <c r="F182" s="195">
        <f>VLOOKUP(A:A,'MCN Singapore onf rates'!E:H,2,FALSE)</f>
        <v>74</v>
      </c>
      <c r="G182" s="195">
        <f>VLOOKUP(A:A,'MCN Singapore onf rates'!E:H,3,FALSE)</f>
        <v>470</v>
      </c>
      <c r="H182" s="195" t="e">
        <f>VLOOKUP(A:A,'NZ &amp; Pacific Island Rates'!B:G,2,FALSE)</f>
        <v>#N/A</v>
      </c>
      <c r="I182" s="195">
        <v>62.5</v>
      </c>
      <c r="J182" s="195">
        <v>10</v>
      </c>
      <c r="K182" s="494" t="s">
        <v>628</v>
      </c>
      <c r="L182" s="195">
        <f t="shared" si="126"/>
        <v>82.5</v>
      </c>
      <c r="M182" s="42">
        <f t="shared" si="117"/>
        <v>82.5</v>
      </c>
      <c r="N182" s="42">
        <f t="shared" si="118"/>
        <v>82.5</v>
      </c>
      <c r="O182" s="42">
        <f t="shared" si="119"/>
        <v>82.5</v>
      </c>
      <c r="P182" s="42" t="str">
        <f t="shared" si="127"/>
        <v>BUS</v>
      </c>
      <c r="Q182" s="43">
        <f>VLOOKUP(A:A,'MCN Busan onf rates'!C:K,9,FALSE)</f>
        <v>26</v>
      </c>
      <c r="R182" s="42">
        <f t="shared" si="110"/>
        <v>82.5</v>
      </c>
      <c r="S182" s="42">
        <f t="shared" si="111"/>
        <v>82.5</v>
      </c>
      <c r="T182" s="42">
        <f t="shared" si="112"/>
        <v>82.5</v>
      </c>
      <c r="U182" s="42" t="str">
        <f t="shared" si="116"/>
        <v>BUS</v>
      </c>
      <c r="V182" s="657">
        <f t="shared" si="107"/>
        <v>25</v>
      </c>
      <c r="W182" s="42">
        <f t="shared" si="113"/>
        <v>82.5</v>
      </c>
      <c r="X182" s="42">
        <f t="shared" si="114"/>
        <v>82.5</v>
      </c>
      <c r="Y182" s="42">
        <f t="shared" si="115"/>
        <v>82.5</v>
      </c>
      <c r="Z182" s="54" t="str">
        <f t="shared" si="109"/>
        <v>BUS</v>
      </c>
      <c r="AA182" s="657">
        <f t="shared" si="108"/>
        <v>23</v>
      </c>
      <c r="AB182" s="42">
        <f t="shared" si="120"/>
        <v>146.5</v>
      </c>
      <c r="AC182" s="42">
        <f t="shared" si="121"/>
        <v>146.5</v>
      </c>
      <c r="AD182" s="42">
        <f>SUM(AC182*6.4)</f>
        <v>937.6</v>
      </c>
      <c r="AE182" s="42" t="s">
        <v>627</v>
      </c>
      <c r="AF182" s="657">
        <f>VLOOKUP(A:A,'MCN Singapore onf rates'!E:K,7,FALSE)-4</f>
        <v>31</v>
      </c>
      <c r="AG182" s="42">
        <f t="shared" si="123"/>
        <v>156.5</v>
      </c>
      <c r="AH182" s="42">
        <f t="shared" si="124"/>
        <v>156.5</v>
      </c>
      <c r="AI182" s="42">
        <f t="shared" si="125"/>
        <v>947.6</v>
      </c>
      <c r="AJ182" s="42" t="s">
        <v>627</v>
      </c>
      <c r="AK182" s="662">
        <f>VLOOKUP(A:A,'MCN Singapore onf rates'!E:K,7,FALSE)-7</f>
        <v>28</v>
      </c>
      <c r="AL182" s="191"/>
      <c r="AM182" s="716"/>
      <c r="AN182" s="191"/>
      <c r="AO182" s="191"/>
      <c r="AP182" s="191"/>
      <c r="AQ182" s="191"/>
      <c r="AR182" s="191"/>
      <c r="AS182" s="191"/>
      <c r="AT182" s="191"/>
      <c r="AU182" s="191"/>
      <c r="AV182" s="191"/>
      <c r="AW182" s="191"/>
      <c r="AX182" s="191"/>
      <c r="AY182" s="191"/>
      <c r="AZ182" s="191"/>
      <c r="BA182" s="191"/>
      <c r="BB182" s="191"/>
      <c r="BC182" s="191"/>
      <c r="BD182" s="191"/>
      <c r="BE182" s="191"/>
      <c r="BF182" s="191"/>
      <c r="BG182" s="191"/>
      <c r="BH182" s="191"/>
      <c r="BI182" s="191"/>
      <c r="BJ182" s="191"/>
    </row>
    <row r="183" spans="1:62" s="715" customFormat="1" ht="17.399999999999999" customHeight="1">
      <c r="A183" s="39" t="s">
        <v>35</v>
      </c>
      <c r="B183" s="40" t="s">
        <v>99</v>
      </c>
      <c r="C183" s="40" t="s">
        <v>713</v>
      </c>
      <c r="D183" s="195">
        <f>VLOOKUP(A:A,'MCN Busan onf rates'!C:D,2,FALSE)</f>
        <v>15</v>
      </c>
      <c r="E183" s="195">
        <f>VLOOKUP(A:A,'MCN Busan onf rates'!C:F,4,FALSE)</f>
        <v>0</v>
      </c>
      <c r="F183" s="195">
        <f>VLOOKUP(A:A,'MCN Singapore onf rates'!E:H,2,FALSE)</f>
        <v>84</v>
      </c>
      <c r="G183" s="195">
        <f>VLOOKUP(A:A,'MCN Singapore onf rates'!E:H,3,FALSE)</f>
        <v>0</v>
      </c>
      <c r="H183" s="195" t="e">
        <f>VLOOKUP(A:A,'NZ &amp; Pacific Island Rates'!B:G,2,FALSE)</f>
        <v>#N/A</v>
      </c>
      <c r="I183" s="195">
        <v>62.5</v>
      </c>
      <c r="J183" s="195">
        <v>10</v>
      </c>
      <c r="K183" s="494" t="s">
        <v>628</v>
      </c>
      <c r="L183" s="195">
        <f t="shared" si="126"/>
        <v>87.5</v>
      </c>
      <c r="M183" s="42">
        <f t="shared" si="117"/>
        <v>87.5</v>
      </c>
      <c r="N183" s="42">
        <f t="shared" si="118"/>
        <v>87.5</v>
      </c>
      <c r="O183" s="42">
        <f t="shared" si="119"/>
        <v>87.5</v>
      </c>
      <c r="P183" s="42" t="str">
        <f t="shared" si="127"/>
        <v>BUS</v>
      </c>
      <c r="Q183" s="43">
        <f>VLOOKUP(A:A,'MCN Busan onf rates'!C:K,9,FALSE)</f>
        <v>25</v>
      </c>
      <c r="R183" s="42">
        <f t="shared" si="110"/>
        <v>87.5</v>
      </c>
      <c r="S183" s="42">
        <f t="shared" si="111"/>
        <v>87.5</v>
      </c>
      <c r="T183" s="42">
        <f t="shared" si="112"/>
        <v>87.5</v>
      </c>
      <c r="U183" s="42" t="str">
        <f t="shared" si="116"/>
        <v>BUS</v>
      </c>
      <c r="V183" s="657">
        <f t="shared" si="107"/>
        <v>24</v>
      </c>
      <c r="W183" s="42">
        <f t="shared" si="113"/>
        <v>87.5</v>
      </c>
      <c r="X183" s="42">
        <f t="shared" si="114"/>
        <v>87.5</v>
      </c>
      <c r="Y183" s="42">
        <f t="shared" si="115"/>
        <v>87.5</v>
      </c>
      <c r="Z183" s="54" t="str">
        <f t="shared" si="109"/>
        <v>BUS</v>
      </c>
      <c r="AA183" s="657">
        <f t="shared" si="108"/>
        <v>22</v>
      </c>
      <c r="AB183" s="42">
        <f t="shared" si="120"/>
        <v>156.5</v>
      </c>
      <c r="AC183" s="42">
        <f t="shared" si="121"/>
        <v>156.5</v>
      </c>
      <c r="AD183" s="42">
        <f>SUM(AB183)</f>
        <v>156.5</v>
      </c>
      <c r="AE183" s="42" t="s">
        <v>627</v>
      </c>
      <c r="AF183" s="657">
        <f>VLOOKUP(A:A,'MCN Singapore onf rates'!E:K,7,FALSE)-4</f>
        <v>30</v>
      </c>
      <c r="AG183" s="42">
        <f t="shared" si="123"/>
        <v>166.5</v>
      </c>
      <c r="AH183" s="42">
        <f t="shared" si="124"/>
        <v>166.5</v>
      </c>
      <c r="AI183" s="42">
        <f t="shared" si="125"/>
        <v>166.5</v>
      </c>
      <c r="AJ183" s="42" t="s">
        <v>627</v>
      </c>
      <c r="AK183" s="662">
        <f>VLOOKUP(A:A,'MCN Singapore onf rates'!E:K,7,FALSE)-7</f>
        <v>27</v>
      </c>
      <c r="AL183" s="191"/>
      <c r="AM183" s="191"/>
      <c r="AN183" s="191"/>
      <c r="AO183" s="191"/>
      <c r="AP183" s="191"/>
      <c r="AQ183" s="191"/>
      <c r="AR183" s="191"/>
      <c r="AS183" s="191"/>
      <c r="AT183" s="191"/>
      <c r="AU183" s="191"/>
      <c r="AV183" s="191"/>
      <c r="AW183" s="191"/>
      <c r="AX183" s="191"/>
      <c r="AY183" s="191"/>
      <c r="AZ183" s="191"/>
      <c r="BA183" s="191"/>
      <c r="BB183" s="191"/>
      <c r="BC183" s="191"/>
      <c r="BD183" s="191"/>
      <c r="BE183" s="191"/>
      <c r="BF183" s="191"/>
      <c r="BG183" s="191"/>
      <c r="BH183" s="191"/>
      <c r="BI183" s="191"/>
      <c r="BJ183" s="191"/>
    </row>
    <row r="184" spans="1:62" s="715" customFormat="1">
      <c r="A184" s="39" t="s">
        <v>69</v>
      </c>
      <c r="B184" s="40" t="s">
        <v>99</v>
      </c>
      <c r="C184" s="40" t="s">
        <v>713</v>
      </c>
      <c r="D184" s="195">
        <f>VLOOKUP(A:A,'MCN Busan onf rates'!C:D,2,FALSE)</f>
        <v>-5</v>
      </c>
      <c r="E184" s="195">
        <f>VLOOKUP(A:A,'MCN Busan onf rates'!C:F,4,FALSE)</f>
        <v>0</v>
      </c>
      <c r="F184" s="195">
        <f>VLOOKUP(A:A,'MCN Singapore onf rates'!E:H,2,FALSE)</f>
        <v>-1</v>
      </c>
      <c r="G184" s="195">
        <f>VLOOKUP(A:A,'MCN Singapore onf rates'!E:H,3,FALSE)</f>
        <v>0</v>
      </c>
      <c r="H184" s="195" t="e">
        <f>VLOOKUP(A:A,'NZ &amp; Pacific Island Rates'!B:G,2,FALSE)</f>
        <v>#N/A</v>
      </c>
      <c r="I184" s="195">
        <v>62.5</v>
      </c>
      <c r="J184" s="195">
        <v>0</v>
      </c>
      <c r="K184" s="494" t="s">
        <v>628</v>
      </c>
      <c r="L184" s="195">
        <f t="shared" si="126"/>
        <v>57.5</v>
      </c>
      <c r="M184" s="42">
        <f t="shared" si="117"/>
        <v>57.5</v>
      </c>
      <c r="N184" s="42">
        <f t="shared" si="118"/>
        <v>57.5</v>
      </c>
      <c r="O184" s="42">
        <f t="shared" si="119"/>
        <v>57.5</v>
      </c>
      <c r="P184" s="42" t="str">
        <f t="shared" si="127"/>
        <v>BUS</v>
      </c>
      <c r="Q184" s="43">
        <f>VLOOKUP(A:A,'MCN Busan onf rates'!C:K,9,FALSE)</f>
        <v>26</v>
      </c>
      <c r="R184" s="42">
        <f t="shared" si="110"/>
        <v>57.5</v>
      </c>
      <c r="S184" s="42">
        <f t="shared" si="111"/>
        <v>57.5</v>
      </c>
      <c r="T184" s="42">
        <f t="shared" si="112"/>
        <v>57.5</v>
      </c>
      <c r="U184" s="42" t="str">
        <f t="shared" si="116"/>
        <v>BUS</v>
      </c>
      <c r="V184" s="657">
        <f t="shared" si="107"/>
        <v>25</v>
      </c>
      <c r="W184" s="42">
        <f t="shared" si="113"/>
        <v>57.5</v>
      </c>
      <c r="X184" s="42">
        <f t="shared" si="114"/>
        <v>57.5</v>
      </c>
      <c r="Y184" s="42">
        <f t="shared" si="115"/>
        <v>57.5</v>
      </c>
      <c r="Z184" s="54" t="str">
        <f t="shared" si="109"/>
        <v>BUS</v>
      </c>
      <c r="AA184" s="657">
        <f t="shared" si="108"/>
        <v>23</v>
      </c>
      <c r="AB184" s="42">
        <f t="shared" si="120"/>
        <v>61.5</v>
      </c>
      <c r="AC184" s="42">
        <f t="shared" si="121"/>
        <v>61.5</v>
      </c>
      <c r="AD184" s="42">
        <f>SUM(AB184)</f>
        <v>61.5</v>
      </c>
      <c r="AE184" s="42" t="s">
        <v>627</v>
      </c>
      <c r="AF184" s="657">
        <f>VLOOKUP(A:A,'MCN Singapore onf rates'!E:K,7,FALSE)-4</f>
        <v>27</v>
      </c>
      <c r="AG184" s="42">
        <f t="shared" si="123"/>
        <v>71.5</v>
      </c>
      <c r="AH184" s="42">
        <f t="shared" si="124"/>
        <v>71.5</v>
      </c>
      <c r="AI184" s="42">
        <f t="shared" si="125"/>
        <v>71.5</v>
      </c>
      <c r="AJ184" s="42" t="s">
        <v>627</v>
      </c>
      <c r="AK184" s="662">
        <f>VLOOKUP(A:A,'MCN Singapore onf rates'!E:K,7,FALSE)-7</f>
        <v>24</v>
      </c>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row>
    <row r="185" spans="1:62" s="715" customFormat="1" ht="13.2" customHeight="1">
      <c r="A185" s="39" t="s">
        <v>572</v>
      </c>
      <c r="B185" s="40" t="s">
        <v>99</v>
      </c>
      <c r="C185" s="40" t="s">
        <v>713</v>
      </c>
      <c r="D185" s="195">
        <f>VLOOKUP(A:A,'MCN Busan onf rates'!C:D,2,FALSE)</f>
        <v>-5</v>
      </c>
      <c r="E185" s="195">
        <f>VLOOKUP(A:A,'MCN Busan onf rates'!C:F,4,FALSE)</f>
        <v>0</v>
      </c>
      <c r="F185" s="195">
        <f>VLOOKUP(A:A,'MCN Singapore onf rates'!E:H,2,FALSE)</f>
        <v>-1</v>
      </c>
      <c r="G185" s="195">
        <f>VLOOKUP(A:A,'MCN Singapore onf rates'!E:H,3,FALSE)</f>
        <v>0</v>
      </c>
      <c r="H185" s="195" t="e">
        <f>VLOOKUP(A:A,'NZ &amp; Pacific Island Rates'!B:G,2,FALSE)</f>
        <v>#N/A</v>
      </c>
      <c r="I185" s="195">
        <v>62.5</v>
      </c>
      <c r="J185" s="195">
        <v>-4</v>
      </c>
      <c r="K185" s="195" t="s">
        <v>627</v>
      </c>
      <c r="L185" s="195">
        <f t="shared" ref="L185:L207" si="128">SUM(I185+F185+J185)</f>
        <v>57.5</v>
      </c>
      <c r="M185" s="42">
        <f t="shared" si="117"/>
        <v>57.5</v>
      </c>
      <c r="N185" s="42">
        <f t="shared" si="118"/>
        <v>57.5</v>
      </c>
      <c r="O185" s="42">
        <f t="shared" si="119"/>
        <v>57.5</v>
      </c>
      <c r="P185" s="42" t="str">
        <f t="shared" si="127"/>
        <v>SIN</v>
      </c>
      <c r="Q185" s="657">
        <f>VLOOKUP(A:A,'MCN Singapore onf rates'!E:K,7,FALSE)</f>
        <v>30</v>
      </c>
      <c r="R185" s="42">
        <f t="shared" si="110"/>
        <v>57.5</v>
      </c>
      <c r="S185" s="42">
        <f t="shared" si="111"/>
        <v>57.5</v>
      </c>
      <c r="T185" s="42">
        <f t="shared" si="112"/>
        <v>57.5</v>
      </c>
      <c r="U185" s="42" t="str">
        <f t="shared" si="116"/>
        <v>SIN</v>
      </c>
      <c r="V185" s="657">
        <f t="shared" si="107"/>
        <v>29</v>
      </c>
      <c r="W185" s="42">
        <f t="shared" si="113"/>
        <v>57.5</v>
      </c>
      <c r="X185" s="42">
        <f t="shared" si="114"/>
        <v>57.5</v>
      </c>
      <c r="Y185" s="42">
        <f t="shared" si="115"/>
        <v>57.5</v>
      </c>
      <c r="Z185" s="54" t="str">
        <f t="shared" si="109"/>
        <v>SIN</v>
      </c>
      <c r="AA185" s="657">
        <f t="shared" si="108"/>
        <v>27</v>
      </c>
      <c r="AB185" s="42">
        <f t="shared" ref="AB185:AD187" si="129">SUM(W185+10)</f>
        <v>67.5</v>
      </c>
      <c r="AC185" s="42">
        <f t="shared" si="129"/>
        <v>67.5</v>
      </c>
      <c r="AD185" s="42">
        <f t="shared" si="129"/>
        <v>67.5</v>
      </c>
      <c r="AE185" s="42" t="s">
        <v>627</v>
      </c>
      <c r="AF185" s="657">
        <f>VLOOKUP(A:A,'MCN Singapore onf rates'!E:K,7,FALSE)-4</f>
        <v>26</v>
      </c>
      <c r="AG185" s="42">
        <f t="shared" ref="AG185:AI187" si="130">SUM(W185+10)</f>
        <v>67.5</v>
      </c>
      <c r="AH185" s="42">
        <f t="shared" si="130"/>
        <v>67.5</v>
      </c>
      <c r="AI185" s="42">
        <f t="shared" si="130"/>
        <v>67.5</v>
      </c>
      <c r="AJ185" s="42" t="s">
        <v>627</v>
      </c>
      <c r="AK185" s="662">
        <f>VLOOKUP(A:A,'MCN Singapore onf rates'!E:K,7,FALSE)-7</f>
        <v>23</v>
      </c>
      <c r="AL185" s="29"/>
      <c r="AM185" s="29"/>
      <c r="AN185" s="29"/>
      <c r="AO185" s="29"/>
      <c r="AP185" s="29"/>
      <c r="AQ185" s="191"/>
      <c r="AR185" s="191"/>
      <c r="AS185" s="191"/>
      <c r="AT185" s="191"/>
      <c r="AU185" s="191"/>
      <c r="AV185" s="191"/>
      <c r="AW185" s="191"/>
      <c r="AX185" s="191"/>
      <c r="AY185" s="191"/>
      <c r="AZ185" s="191"/>
      <c r="BA185" s="191"/>
      <c r="BB185" s="191"/>
      <c r="BC185" s="191"/>
      <c r="BD185" s="191"/>
      <c r="BE185" s="191"/>
      <c r="BF185" s="191"/>
      <c r="BG185" s="191"/>
      <c r="BH185" s="191"/>
      <c r="BI185" s="191"/>
      <c r="BJ185" s="191"/>
    </row>
    <row r="186" spans="1:62" s="715" customFormat="1">
      <c r="A186" s="39" t="s">
        <v>577</v>
      </c>
      <c r="B186" s="40" t="s">
        <v>244</v>
      </c>
      <c r="C186" s="40" t="s">
        <v>713</v>
      </c>
      <c r="D186" s="195" t="e">
        <f>VLOOKUP(A:A,'MCN Busan onf rates'!C:D,2,FALSE)</f>
        <v>#N/A</v>
      </c>
      <c r="E186" s="195" t="e">
        <f>VLOOKUP(A:A,'MCN Busan onf rates'!C:F,4,FALSE)</f>
        <v>#N/A</v>
      </c>
      <c r="F186" s="195">
        <f>VLOOKUP(A:A,'MCN Singapore onf rates'!E:H,2,FALSE)</f>
        <v>265</v>
      </c>
      <c r="G186" s="195">
        <f>VLOOKUP(A:A,'MCN Singapore onf rates'!E:H,3,FALSE)</f>
        <v>0</v>
      </c>
      <c r="H186" s="195" t="e">
        <f>VLOOKUP(A:A,'NZ &amp; Pacific Island Rates'!B:G,2,FALSE)</f>
        <v>#N/A</v>
      </c>
      <c r="I186" s="195">
        <v>62.5</v>
      </c>
      <c r="J186" s="195">
        <v>10</v>
      </c>
      <c r="K186" s="494" t="s">
        <v>627</v>
      </c>
      <c r="L186" s="195">
        <f t="shared" si="128"/>
        <v>337.5</v>
      </c>
      <c r="M186" s="42">
        <f t="shared" si="117"/>
        <v>337.5</v>
      </c>
      <c r="N186" s="42">
        <f t="shared" si="118"/>
        <v>337.5</v>
      </c>
      <c r="O186" s="42">
        <f t="shared" si="119"/>
        <v>337.5</v>
      </c>
      <c r="P186" s="42" t="str">
        <f t="shared" si="127"/>
        <v>SIN</v>
      </c>
      <c r="Q186" s="657" t="str">
        <f>VLOOKUP(A:A,'MCN Singapore onf rates'!E:K,7,FALSE)</f>
        <v>ON APP</v>
      </c>
      <c r="R186" s="42">
        <f t="shared" si="110"/>
        <v>337.5</v>
      </c>
      <c r="S186" s="42">
        <f t="shared" si="111"/>
        <v>337.5</v>
      </c>
      <c r="T186" s="42">
        <f t="shared" si="112"/>
        <v>337.5</v>
      </c>
      <c r="U186" s="42" t="str">
        <f t="shared" si="116"/>
        <v>SIN</v>
      </c>
      <c r="V186" s="658" t="s">
        <v>690</v>
      </c>
      <c r="W186" s="42">
        <f t="shared" si="113"/>
        <v>337.5</v>
      </c>
      <c r="X186" s="42">
        <f t="shared" si="114"/>
        <v>337.5</v>
      </c>
      <c r="Y186" s="42">
        <f t="shared" si="115"/>
        <v>337.5</v>
      </c>
      <c r="Z186" s="54" t="str">
        <f t="shared" si="109"/>
        <v>SIN</v>
      </c>
      <c r="AA186" s="657" t="s">
        <v>690</v>
      </c>
      <c r="AB186" s="42">
        <f t="shared" si="129"/>
        <v>347.5</v>
      </c>
      <c r="AC186" s="42">
        <f t="shared" si="129"/>
        <v>347.5</v>
      </c>
      <c r="AD186" s="42">
        <f t="shared" si="129"/>
        <v>347.5</v>
      </c>
      <c r="AE186" s="42" t="s">
        <v>627</v>
      </c>
      <c r="AF186" s="657" t="str">
        <f>VLOOKUP(A:A,'MCN Singapore onf rates'!E:K,7,FALSE)</f>
        <v>ON APP</v>
      </c>
      <c r="AG186" s="42">
        <f t="shared" si="130"/>
        <v>347.5</v>
      </c>
      <c r="AH186" s="42">
        <f t="shared" si="130"/>
        <v>347.5</v>
      </c>
      <c r="AI186" s="42">
        <f t="shared" si="130"/>
        <v>347.5</v>
      </c>
      <c r="AJ186" s="42" t="s">
        <v>627</v>
      </c>
      <c r="AK186" s="662" t="str">
        <f>AF186</f>
        <v>ON APP</v>
      </c>
      <c r="AL186" s="29"/>
      <c r="AM186" s="29"/>
      <c r="AN186" s="29"/>
      <c r="AO186" s="29"/>
      <c r="AP186" s="29"/>
      <c r="AQ186" s="191"/>
      <c r="AR186" s="191"/>
      <c r="AS186" s="191"/>
      <c r="AT186" s="191"/>
      <c r="AU186" s="191"/>
      <c r="AV186" s="191"/>
      <c r="AW186" s="191"/>
      <c r="AX186" s="191"/>
      <c r="AY186" s="191"/>
      <c r="AZ186" s="191"/>
      <c r="BA186" s="191"/>
      <c r="BB186" s="191"/>
      <c r="BC186" s="191"/>
      <c r="BD186" s="191"/>
      <c r="BE186" s="191"/>
      <c r="BF186" s="191"/>
      <c r="BG186" s="191"/>
      <c r="BH186" s="191"/>
      <c r="BI186" s="191"/>
      <c r="BJ186" s="191"/>
    </row>
    <row r="187" spans="1:62" s="715" customFormat="1">
      <c r="A187" s="43" t="s">
        <v>383</v>
      </c>
      <c r="B187" s="46" t="s">
        <v>244</v>
      </c>
      <c r="C187" s="40" t="s">
        <v>713</v>
      </c>
      <c r="D187" s="195" t="e">
        <f>VLOOKUP(A:A,'MCN Busan onf rates'!C:D,2,FALSE)</f>
        <v>#N/A</v>
      </c>
      <c r="E187" s="195" t="e">
        <f>VLOOKUP(A:A,'MCN Busan onf rates'!C:F,4,FALSE)</f>
        <v>#N/A</v>
      </c>
      <c r="F187" s="195">
        <f>VLOOKUP(A:A,'MCN Singapore onf rates'!E:H,2,FALSE)</f>
        <v>314</v>
      </c>
      <c r="G187" s="195">
        <f>VLOOKUP(A:A,'MCN Singapore onf rates'!E:H,3,FALSE)</f>
        <v>0</v>
      </c>
      <c r="H187" s="195" t="e">
        <f>VLOOKUP(A:A,'NZ &amp; Pacific Island Rates'!B:G,2,FALSE)</f>
        <v>#N/A</v>
      </c>
      <c r="I187" s="195">
        <v>62.5</v>
      </c>
      <c r="J187" s="195">
        <v>10</v>
      </c>
      <c r="K187" s="494" t="s">
        <v>627</v>
      </c>
      <c r="L187" s="195">
        <f t="shared" si="128"/>
        <v>386.5</v>
      </c>
      <c r="M187" s="42">
        <f t="shared" si="117"/>
        <v>386.5</v>
      </c>
      <c r="N187" s="42">
        <f t="shared" si="118"/>
        <v>386.5</v>
      </c>
      <c r="O187" s="42">
        <f t="shared" si="119"/>
        <v>386.5</v>
      </c>
      <c r="P187" s="42" t="str">
        <f t="shared" si="127"/>
        <v>SIN</v>
      </c>
      <c r="Q187" s="657">
        <f>VLOOKUP(A:A,'MCN Singapore onf rates'!E:K,7,FALSE)</f>
        <v>61</v>
      </c>
      <c r="R187" s="42">
        <f t="shared" si="110"/>
        <v>386.5</v>
      </c>
      <c r="S187" s="42">
        <f t="shared" si="111"/>
        <v>386.5</v>
      </c>
      <c r="T187" s="42">
        <f t="shared" si="112"/>
        <v>386.5</v>
      </c>
      <c r="U187" s="42" t="str">
        <f t="shared" si="116"/>
        <v>SIN</v>
      </c>
      <c r="V187" s="657">
        <f>Q187-1</f>
        <v>60</v>
      </c>
      <c r="W187" s="42">
        <f t="shared" si="113"/>
        <v>386.5</v>
      </c>
      <c r="X187" s="42">
        <f t="shared" si="114"/>
        <v>386.5</v>
      </c>
      <c r="Y187" s="42">
        <f t="shared" si="115"/>
        <v>386.5</v>
      </c>
      <c r="Z187" s="54" t="str">
        <f t="shared" si="109"/>
        <v>SIN</v>
      </c>
      <c r="AA187" s="657">
        <f>V187-2</f>
        <v>58</v>
      </c>
      <c r="AB187" s="42">
        <f t="shared" si="129"/>
        <v>396.5</v>
      </c>
      <c r="AC187" s="42">
        <f t="shared" si="129"/>
        <v>396.5</v>
      </c>
      <c r="AD187" s="42">
        <f t="shared" si="129"/>
        <v>396.5</v>
      </c>
      <c r="AE187" s="42" t="s">
        <v>627</v>
      </c>
      <c r="AF187" s="657">
        <f>VLOOKUP(A:A,'MCN Singapore onf rates'!E:K,7,FALSE)-4</f>
        <v>57</v>
      </c>
      <c r="AG187" s="42">
        <f t="shared" si="130"/>
        <v>396.5</v>
      </c>
      <c r="AH187" s="42">
        <f t="shared" si="130"/>
        <v>396.5</v>
      </c>
      <c r="AI187" s="42">
        <f t="shared" si="130"/>
        <v>396.5</v>
      </c>
      <c r="AJ187" s="42" t="str">
        <f>Z187</f>
        <v>SIN</v>
      </c>
      <c r="AK187" s="662">
        <f>VLOOKUP(A:A,'MCN Singapore onf rates'!E:K,7,FALSE)-7</f>
        <v>54</v>
      </c>
      <c r="AL187" s="29"/>
      <c r="AM187" s="29"/>
      <c r="AN187" s="29"/>
      <c r="AO187" s="29"/>
      <c r="AP187" s="29"/>
      <c r="AQ187" s="191"/>
      <c r="AR187" s="191"/>
      <c r="AS187" s="191"/>
      <c r="AT187" s="191"/>
      <c r="AU187" s="191"/>
      <c r="AV187" s="191"/>
      <c r="AW187" s="191"/>
      <c r="AX187" s="191"/>
      <c r="AY187" s="191"/>
      <c r="AZ187" s="191"/>
      <c r="BA187" s="191"/>
      <c r="BB187" s="191"/>
      <c r="BC187" s="191"/>
      <c r="BD187" s="191"/>
      <c r="BE187" s="191"/>
      <c r="BF187" s="191"/>
      <c r="BG187" s="191"/>
      <c r="BH187" s="191"/>
      <c r="BI187" s="191"/>
      <c r="BJ187" s="191"/>
    </row>
    <row r="188" spans="1:62" s="715" customFormat="1">
      <c r="A188" s="39" t="s">
        <v>187</v>
      </c>
      <c r="B188" s="40" t="s">
        <v>188</v>
      </c>
      <c r="C188" s="40" t="s">
        <v>713</v>
      </c>
      <c r="D188" s="195" t="e">
        <f>VLOOKUP(A:A,'MCN Busan onf rates'!C:D,2,FALSE)</f>
        <v>#N/A</v>
      </c>
      <c r="E188" s="195" t="e">
        <f>VLOOKUP(A:A,'MCN Busan onf rates'!C:F,4,FALSE)</f>
        <v>#N/A</v>
      </c>
      <c r="F188" s="195">
        <f>VLOOKUP(A:A,'MCN Singapore onf rates'!E:H,2,FALSE)</f>
        <v>-20</v>
      </c>
      <c r="G188" s="195">
        <f>VLOOKUP(A:A,'MCN Singapore onf rates'!E:H,3,FALSE)</f>
        <v>0</v>
      </c>
      <c r="H188" s="195" t="e">
        <f>VLOOKUP(A:A,'NZ &amp; Pacific Island Rates'!B:G,2,FALSE)</f>
        <v>#N/A</v>
      </c>
      <c r="I188" s="195">
        <v>62.5</v>
      </c>
      <c r="J188" s="195">
        <v>-27</v>
      </c>
      <c r="K188" s="494" t="s">
        <v>633</v>
      </c>
      <c r="L188" s="195">
        <f t="shared" si="128"/>
        <v>15.5</v>
      </c>
      <c r="M188" s="42">
        <f t="shared" si="117"/>
        <v>15.5</v>
      </c>
      <c r="N188" s="42">
        <f t="shared" si="118"/>
        <v>15.5</v>
      </c>
      <c r="O188" s="42">
        <f t="shared" si="119"/>
        <v>15.5</v>
      </c>
      <c r="P188" s="42" t="str">
        <f t="shared" si="127"/>
        <v>DIRECT</v>
      </c>
      <c r="Q188" s="43">
        <v>16</v>
      </c>
      <c r="R188" s="42">
        <f t="shared" si="110"/>
        <v>15.5</v>
      </c>
      <c r="S188" s="42">
        <f t="shared" si="111"/>
        <v>15.5</v>
      </c>
      <c r="T188" s="42">
        <f t="shared" si="112"/>
        <v>15.5</v>
      </c>
      <c r="U188" s="42" t="str">
        <f t="shared" si="116"/>
        <v>DIRECT</v>
      </c>
      <c r="V188" s="657">
        <f>Q188-1</f>
        <v>15</v>
      </c>
      <c r="W188" s="42">
        <f t="shared" si="113"/>
        <v>15.5</v>
      </c>
      <c r="X188" s="42">
        <f t="shared" si="114"/>
        <v>15.5</v>
      </c>
      <c r="Y188" s="42">
        <f t="shared" si="115"/>
        <v>15.5</v>
      </c>
      <c r="Z188" s="54" t="str">
        <f t="shared" si="109"/>
        <v>DIRECT</v>
      </c>
      <c r="AA188" s="657">
        <f>V188-2</f>
        <v>13</v>
      </c>
      <c r="AB188" s="42">
        <f>SUM(R188+55)</f>
        <v>70.5</v>
      </c>
      <c r="AC188" s="42">
        <f>SUM(S188+55)</f>
        <v>70.5</v>
      </c>
      <c r="AD188" s="42">
        <f>SUM(T188+55)</f>
        <v>70.5</v>
      </c>
      <c r="AE188" s="51" t="s">
        <v>1085</v>
      </c>
      <c r="AF188" s="43">
        <f>SUM(V188+5)</f>
        <v>20</v>
      </c>
      <c r="AG188" s="51" t="s">
        <v>690</v>
      </c>
      <c r="AH188" s="51" t="s">
        <v>690</v>
      </c>
      <c r="AI188" s="51" t="s">
        <v>690</v>
      </c>
      <c r="AJ188" s="51" t="s">
        <v>690</v>
      </c>
      <c r="AK188" s="53" t="s">
        <v>690</v>
      </c>
      <c r="AL188" s="656"/>
      <c r="AM188" s="656"/>
      <c r="AN188" s="656"/>
      <c r="AO188" s="656"/>
      <c r="AP188" s="656"/>
      <c r="AQ188" s="191"/>
      <c r="AR188" s="191"/>
      <c r="AS188" s="191"/>
      <c r="AT188" s="191"/>
      <c r="AU188" s="191"/>
      <c r="AV188" s="191"/>
      <c r="AW188" s="191"/>
      <c r="AX188" s="191"/>
      <c r="AY188" s="191"/>
      <c r="AZ188" s="191"/>
      <c r="BA188" s="191"/>
      <c r="BB188" s="191"/>
      <c r="BC188" s="191"/>
      <c r="BD188" s="191"/>
      <c r="BE188" s="191"/>
      <c r="BF188" s="191"/>
      <c r="BG188" s="191"/>
      <c r="BH188" s="191"/>
      <c r="BI188" s="191"/>
      <c r="BJ188" s="191"/>
    </row>
    <row r="189" spans="1:62" s="715" customFormat="1">
      <c r="A189" s="39" t="s">
        <v>2245</v>
      </c>
      <c r="B189" s="40" t="s">
        <v>188</v>
      </c>
      <c r="C189" s="40" t="s">
        <v>713</v>
      </c>
      <c r="D189" s="195" t="e">
        <f>VLOOKUP(A:A,'MCN Busan onf rates'!C:D,2,FALSE)</f>
        <v>#N/A</v>
      </c>
      <c r="E189" s="195" t="e">
        <f>VLOOKUP(A:A,'MCN Busan onf rates'!C:F,4,FALSE)</f>
        <v>#N/A</v>
      </c>
      <c r="F189" s="195">
        <f>VLOOKUP(A:A,'MCN Singapore onf rates'!E:H,2,FALSE)</f>
        <v>69</v>
      </c>
      <c r="G189" s="195">
        <f>VLOOKUP(A:A,'MCN Singapore onf rates'!E:H,3,FALSE)</f>
        <v>138</v>
      </c>
      <c r="H189" s="195" t="e">
        <f>VLOOKUP(A:A,'NZ &amp; Pacific Island Rates'!B:G,2,FALSE)</f>
        <v>#N/A</v>
      </c>
      <c r="I189" s="195">
        <v>62.5</v>
      </c>
      <c r="J189" s="195">
        <v>10</v>
      </c>
      <c r="K189" s="494" t="s">
        <v>627</v>
      </c>
      <c r="L189" s="195">
        <f t="shared" si="128"/>
        <v>141.5</v>
      </c>
      <c r="M189" s="42">
        <f t="shared" si="117"/>
        <v>141.5</v>
      </c>
      <c r="N189" s="42">
        <f t="shared" si="118"/>
        <v>141.5</v>
      </c>
      <c r="O189" s="42">
        <f>SUM(M189*2)</f>
        <v>283</v>
      </c>
      <c r="P189" s="42" t="str">
        <f t="shared" si="127"/>
        <v>SIN</v>
      </c>
      <c r="Q189" s="657">
        <f>VLOOKUP(A:A,'MCN Singapore onf rates'!E:K,7,FALSE)</f>
        <v>33</v>
      </c>
      <c r="R189" s="42">
        <f t="shared" si="110"/>
        <v>141.5</v>
      </c>
      <c r="S189" s="42">
        <f t="shared" si="111"/>
        <v>141.5</v>
      </c>
      <c r="T189" s="42">
        <f t="shared" si="112"/>
        <v>283</v>
      </c>
      <c r="U189" s="42" t="str">
        <f t="shared" si="116"/>
        <v>SIN</v>
      </c>
      <c r="V189" s="657">
        <f>Q189-1</f>
        <v>32</v>
      </c>
      <c r="W189" s="42">
        <f t="shared" si="113"/>
        <v>141.5</v>
      </c>
      <c r="X189" s="42">
        <f t="shared" si="114"/>
        <v>141.5</v>
      </c>
      <c r="Y189" s="42">
        <f t="shared" si="115"/>
        <v>283</v>
      </c>
      <c r="Z189" s="54" t="str">
        <f t="shared" si="109"/>
        <v>SIN</v>
      </c>
      <c r="AA189" s="657">
        <f>V189-2</f>
        <v>30</v>
      </c>
      <c r="AB189" s="42">
        <f t="shared" ref="AB189:AB207" si="131">SUM(W189+10)</f>
        <v>151.5</v>
      </c>
      <c r="AC189" s="42">
        <f t="shared" ref="AC189:AC207" si="132">SUM(X189+10)</f>
        <v>151.5</v>
      </c>
      <c r="AD189" s="42">
        <f t="shared" ref="AD189:AD207" si="133">SUM(Y189+10)</f>
        <v>293</v>
      </c>
      <c r="AE189" s="42" t="s">
        <v>627</v>
      </c>
      <c r="AF189" s="657">
        <f>VLOOKUP(A:A,'MCN Singapore onf rates'!E:K,7,FALSE)-4</f>
        <v>29</v>
      </c>
      <c r="AG189" s="42">
        <f t="shared" ref="AG189:AG207" si="134">SUM(W189+10)</f>
        <v>151.5</v>
      </c>
      <c r="AH189" s="42">
        <f t="shared" ref="AH189:AH207" si="135">SUM(X189+10)</f>
        <v>151.5</v>
      </c>
      <c r="AI189" s="42">
        <f t="shared" ref="AI189:AI207" si="136">SUM(Y189+10)</f>
        <v>293</v>
      </c>
      <c r="AJ189" s="42" t="s">
        <v>627</v>
      </c>
      <c r="AK189" s="662">
        <f>VLOOKUP(A:A,'MCN Singapore onf rates'!E:K,7,FALSE)-7</f>
        <v>26</v>
      </c>
      <c r="AL189" s="29"/>
      <c r="AM189" s="29"/>
      <c r="AN189" s="29"/>
      <c r="AO189" s="29"/>
      <c r="AP189" s="29"/>
      <c r="AQ189" s="191"/>
      <c r="AR189" s="191"/>
      <c r="AS189" s="191"/>
      <c r="AT189" s="191"/>
      <c r="AU189" s="191"/>
      <c r="AV189" s="191"/>
      <c r="AW189" s="191"/>
      <c r="AX189" s="191"/>
      <c r="AY189" s="191"/>
      <c r="AZ189" s="191"/>
      <c r="BA189" s="191"/>
      <c r="BB189" s="191"/>
      <c r="BC189" s="191"/>
      <c r="BD189" s="191"/>
      <c r="BE189" s="191"/>
      <c r="BF189" s="191"/>
      <c r="BG189" s="191"/>
      <c r="BH189" s="191"/>
      <c r="BI189" s="191"/>
      <c r="BJ189" s="191"/>
    </row>
    <row r="190" spans="1:62" s="715" customFormat="1">
      <c r="A190" s="39" t="s">
        <v>319</v>
      </c>
      <c r="B190" s="40" t="s">
        <v>319</v>
      </c>
      <c r="C190" s="40" t="s">
        <v>713</v>
      </c>
      <c r="D190" s="195" t="e">
        <f>VLOOKUP(A:A,'MCN Busan onf rates'!C:D,2,FALSE)</f>
        <v>#N/A</v>
      </c>
      <c r="E190" s="195" t="e">
        <f>VLOOKUP(A:A,'MCN Busan onf rates'!C:F,4,FALSE)</f>
        <v>#N/A</v>
      </c>
      <c r="F190" s="195">
        <f>VLOOKUP(A:A,'MCN Singapore onf rates'!E:H,2,FALSE)</f>
        <v>220</v>
      </c>
      <c r="G190" s="195">
        <f>VLOOKUP(A:A,'MCN Singapore onf rates'!E:H,3,FALSE)</f>
        <v>0</v>
      </c>
      <c r="H190" s="195" t="e">
        <f>VLOOKUP(A:A,'NZ &amp; Pacific Island Rates'!B:G,2,FALSE)</f>
        <v>#N/A</v>
      </c>
      <c r="I190" s="195">
        <v>62.5</v>
      </c>
      <c r="J190" s="195">
        <v>10</v>
      </c>
      <c r="K190" s="494" t="s">
        <v>627</v>
      </c>
      <c r="L190" s="195">
        <f t="shared" si="128"/>
        <v>292.5</v>
      </c>
      <c r="M190" s="42">
        <f t="shared" si="117"/>
        <v>292.5</v>
      </c>
      <c r="N190" s="42">
        <f t="shared" si="118"/>
        <v>292.5</v>
      </c>
      <c r="O190" s="42">
        <f>SUBTOTAL(9,M190)</f>
        <v>292.5</v>
      </c>
      <c r="P190" s="42" t="str">
        <f t="shared" si="127"/>
        <v>SIN</v>
      </c>
      <c r="Q190" s="657" t="s">
        <v>690</v>
      </c>
      <c r="R190" s="42">
        <f t="shared" si="110"/>
        <v>292.5</v>
      </c>
      <c r="S190" s="42">
        <f t="shared" si="111"/>
        <v>292.5</v>
      </c>
      <c r="T190" s="42">
        <f t="shared" si="112"/>
        <v>292.5</v>
      </c>
      <c r="U190" s="42" t="str">
        <f t="shared" si="116"/>
        <v>SIN</v>
      </c>
      <c r="V190" s="657" t="s">
        <v>690</v>
      </c>
      <c r="W190" s="42">
        <f t="shared" si="113"/>
        <v>292.5</v>
      </c>
      <c r="X190" s="42">
        <f t="shared" si="114"/>
        <v>292.5</v>
      </c>
      <c r="Y190" s="42">
        <f t="shared" si="115"/>
        <v>292.5</v>
      </c>
      <c r="Z190" s="54" t="str">
        <f t="shared" si="109"/>
        <v>SIN</v>
      </c>
      <c r="AA190" s="657" t="s">
        <v>690</v>
      </c>
      <c r="AB190" s="42">
        <f t="shared" si="131"/>
        <v>302.5</v>
      </c>
      <c r="AC190" s="42">
        <f t="shared" si="132"/>
        <v>302.5</v>
      </c>
      <c r="AD190" s="42">
        <f t="shared" si="133"/>
        <v>302.5</v>
      </c>
      <c r="AE190" s="42" t="s">
        <v>627</v>
      </c>
      <c r="AF190" s="657" t="s">
        <v>690</v>
      </c>
      <c r="AG190" s="42">
        <f t="shared" si="134"/>
        <v>302.5</v>
      </c>
      <c r="AH190" s="42">
        <f t="shared" si="135"/>
        <v>302.5</v>
      </c>
      <c r="AI190" s="42">
        <f t="shared" si="136"/>
        <v>302.5</v>
      </c>
      <c r="AJ190" s="42" t="s">
        <v>627</v>
      </c>
      <c r="AK190" s="662" t="s">
        <v>690</v>
      </c>
      <c r="AL190" s="29"/>
      <c r="AM190" s="488"/>
      <c r="AN190" s="29"/>
      <c r="AO190" s="29"/>
      <c r="AP190" s="29"/>
      <c r="AQ190" s="191"/>
      <c r="AR190" s="191"/>
      <c r="AS190" s="191"/>
      <c r="AT190" s="191"/>
      <c r="AU190" s="191"/>
      <c r="AV190" s="191"/>
      <c r="AW190" s="191"/>
      <c r="AX190" s="191"/>
      <c r="AY190" s="191"/>
      <c r="AZ190" s="191"/>
      <c r="BA190" s="191"/>
      <c r="BB190" s="191"/>
      <c r="BC190" s="191"/>
      <c r="BD190" s="191"/>
      <c r="BE190" s="191"/>
      <c r="BF190" s="191"/>
      <c r="BG190" s="191"/>
      <c r="BH190" s="191"/>
      <c r="BI190" s="191"/>
      <c r="BJ190" s="191"/>
    </row>
    <row r="191" spans="1:62" s="715" customFormat="1">
      <c r="A191" s="39" t="s">
        <v>439</v>
      </c>
      <c r="B191" s="40" t="s">
        <v>440</v>
      </c>
      <c r="C191" s="40" t="s">
        <v>713</v>
      </c>
      <c r="D191" s="195" t="e">
        <f>VLOOKUP(A:A,'MCN Busan onf rates'!C:D,2,FALSE)</f>
        <v>#N/A</v>
      </c>
      <c r="E191" s="195" t="e">
        <f>VLOOKUP(A:A,'MCN Busan onf rates'!C:F,4,FALSE)</f>
        <v>#N/A</v>
      </c>
      <c r="F191" s="195">
        <f>VLOOKUP(A:A,'MCN Singapore onf rates'!E:H,2,FALSE)</f>
        <v>314</v>
      </c>
      <c r="G191" s="195" t="str">
        <f>VLOOKUP(A:A,'MCN Singapore onf rates'!E:H,3,FALSE)</f>
        <v>1 wm</v>
      </c>
      <c r="H191" s="195" t="e">
        <f>VLOOKUP(A:A,'NZ &amp; Pacific Island Rates'!B:G,2,FALSE)</f>
        <v>#N/A</v>
      </c>
      <c r="I191" s="195">
        <v>62.5</v>
      </c>
      <c r="J191" s="195">
        <v>10</v>
      </c>
      <c r="K191" s="494" t="s">
        <v>627</v>
      </c>
      <c r="L191" s="195">
        <f t="shared" si="128"/>
        <v>386.5</v>
      </c>
      <c r="M191" s="42">
        <f t="shared" si="117"/>
        <v>386.5</v>
      </c>
      <c r="N191" s="42">
        <f t="shared" ref="N191:N222" si="137">SUBTOTAL(9,M191)</f>
        <v>386.5</v>
      </c>
      <c r="O191" s="42">
        <f>SUBTOTAL(9,M191)</f>
        <v>386.5</v>
      </c>
      <c r="P191" s="42" t="str">
        <f t="shared" si="127"/>
        <v>SIN</v>
      </c>
      <c r="Q191" s="657" t="str">
        <f>VLOOKUP(A:A,'MCN Singapore onf rates'!E:K,7,FALSE)</f>
        <v>ON APP</v>
      </c>
      <c r="R191" s="42">
        <f t="shared" si="110"/>
        <v>386.5</v>
      </c>
      <c r="S191" s="42">
        <f t="shared" si="111"/>
        <v>386.5</v>
      </c>
      <c r="T191" s="42">
        <f t="shared" si="112"/>
        <v>386.5</v>
      </c>
      <c r="U191" s="42" t="str">
        <f t="shared" si="116"/>
        <v>SIN</v>
      </c>
      <c r="V191" s="658" t="s">
        <v>690</v>
      </c>
      <c r="W191" s="42">
        <f t="shared" si="113"/>
        <v>386.5</v>
      </c>
      <c r="X191" s="42">
        <f t="shared" si="114"/>
        <v>386.5</v>
      </c>
      <c r="Y191" s="42">
        <f t="shared" si="115"/>
        <v>386.5</v>
      </c>
      <c r="Z191" s="54" t="str">
        <f t="shared" si="109"/>
        <v>SIN</v>
      </c>
      <c r="AA191" s="657" t="s">
        <v>690</v>
      </c>
      <c r="AB191" s="42">
        <f t="shared" si="131"/>
        <v>396.5</v>
      </c>
      <c r="AC191" s="42">
        <f t="shared" si="132"/>
        <v>396.5</v>
      </c>
      <c r="AD191" s="42">
        <f t="shared" si="133"/>
        <v>396.5</v>
      </c>
      <c r="AE191" s="42" t="s">
        <v>627</v>
      </c>
      <c r="AF191" s="657" t="str">
        <f>VLOOKUP(A:A,'MCN Singapore onf rates'!E:K,7,FALSE)</f>
        <v>ON APP</v>
      </c>
      <c r="AG191" s="42">
        <f t="shared" si="134"/>
        <v>396.5</v>
      </c>
      <c r="AH191" s="42">
        <f t="shared" si="135"/>
        <v>396.5</v>
      </c>
      <c r="AI191" s="42">
        <f t="shared" si="136"/>
        <v>396.5</v>
      </c>
      <c r="AJ191" s="42" t="str">
        <f>Z191</f>
        <v>SIN</v>
      </c>
      <c r="AK191" s="662" t="str">
        <f>AF191</f>
        <v>ON APP</v>
      </c>
      <c r="AL191" s="29"/>
      <c r="AM191" s="29"/>
      <c r="AN191" s="29"/>
      <c r="AO191" s="29"/>
      <c r="AP191" s="29"/>
      <c r="AQ191" s="191"/>
      <c r="AR191" s="191"/>
      <c r="AS191" s="191"/>
      <c r="AT191" s="191"/>
      <c r="AU191" s="191"/>
      <c r="AV191" s="191"/>
      <c r="AW191" s="191"/>
      <c r="AX191" s="191"/>
      <c r="AY191" s="191"/>
      <c r="AZ191" s="191"/>
      <c r="BA191" s="191"/>
      <c r="BB191" s="191"/>
      <c r="BC191" s="191"/>
      <c r="BD191" s="191"/>
      <c r="BE191" s="191"/>
      <c r="BF191" s="191"/>
      <c r="BG191" s="191"/>
      <c r="BH191" s="191"/>
      <c r="BI191" s="191"/>
      <c r="BJ191" s="191"/>
    </row>
    <row r="192" spans="1:62" s="715" customFormat="1">
      <c r="A192" s="39" t="s">
        <v>578</v>
      </c>
      <c r="B192" s="40" t="s">
        <v>128</v>
      </c>
      <c r="C192" s="40" t="s">
        <v>713</v>
      </c>
      <c r="D192" s="195" t="e">
        <f>VLOOKUP(A:A,'MCN Busan onf rates'!C:D,2,FALSE)</f>
        <v>#N/A</v>
      </c>
      <c r="E192" s="195" t="e">
        <f>VLOOKUP(A:A,'MCN Busan onf rates'!C:F,4,FALSE)</f>
        <v>#N/A</v>
      </c>
      <c r="F192" s="195">
        <f>VLOOKUP(A:A,'MCN Singapore onf rates'!E:H,2,FALSE)</f>
        <v>275</v>
      </c>
      <c r="G192" s="195">
        <f>VLOOKUP(A:A,'MCN Singapore onf rates'!E:H,3,FALSE)</f>
        <v>0</v>
      </c>
      <c r="H192" s="195" t="e">
        <f>VLOOKUP(A:A,'NZ &amp; Pacific Island Rates'!B:G,2,FALSE)</f>
        <v>#N/A</v>
      </c>
      <c r="I192" s="195">
        <v>62.5</v>
      </c>
      <c r="J192" s="195">
        <v>10</v>
      </c>
      <c r="K192" s="494" t="s">
        <v>627</v>
      </c>
      <c r="L192" s="195">
        <f t="shared" si="128"/>
        <v>347.5</v>
      </c>
      <c r="M192" s="42">
        <f t="shared" si="117"/>
        <v>347.5</v>
      </c>
      <c r="N192" s="42">
        <f t="shared" si="137"/>
        <v>347.5</v>
      </c>
      <c r="O192" s="42">
        <f>SUBTOTAL(9,M192)</f>
        <v>347.5</v>
      </c>
      <c r="P192" s="42" t="str">
        <f t="shared" si="127"/>
        <v>SIN</v>
      </c>
      <c r="Q192" s="657" t="e">
        <f>VLOOKUP(A:A,'MCN Singapore onf rates'!E:K,7,FALSE)</f>
        <v>#VALUE!</v>
      </c>
      <c r="R192" s="42">
        <f t="shared" si="110"/>
        <v>347.5</v>
      </c>
      <c r="S192" s="42">
        <f t="shared" si="111"/>
        <v>347.5</v>
      </c>
      <c r="T192" s="42">
        <f t="shared" si="112"/>
        <v>347.5</v>
      </c>
      <c r="U192" s="42" t="str">
        <f t="shared" si="116"/>
        <v>SIN</v>
      </c>
      <c r="V192" s="657" t="e">
        <f>Q192-1</f>
        <v>#VALUE!</v>
      </c>
      <c r="W192" s="42">
        <f t="shared" si="113"/>
        <v>347.5</v>
      </c>
      <c r="X192" s="42">
        <f t="shared" si="114"/>
        <v>347.5</v>
      </c>
      <c r="Y192" s="42">
        <f t="shared" si="115"/>
        <v>347.5</v>
      </c>
      <c r="Z192" s="42" t="str">
        <f t="shared" si="109"/>
        <v>SIN</v>
      </c>
      <c r="AA192" s="657" t="s">
        <v>690</v>
      </c>
      <c r="AB192" s="42">
        <f t="shared" si="131"/>
        <v>357.5</v>
      </c>
      <c r="AC192" s="42">
        <f t="shared" si="132"/>
        <v>357.5</v>
      </c>
      <c r="AD192" s="42">
        <f t="shared" si="133"/>
        <v>357.5</v>
      </c>
      <c r="AE192" s="42" t="s">
        <v>627</v>
      </c>
      <c r="AF192" s="657" t="s">
        <v>690</v>
      </c>
      <c r="AG192" s="42">
        <f t="shared" si="134"/>
        <v>357.5</v>
      </c>
      <c r="AH192" s="42">
        <f t="shared" si="135"/>
        <v>357.5</v>
      </c>
      <c r="AI192" s="42">
        <f t="shared" si="136"/>
        <v>357.5</v>
      </c>
      <c r="AJ192" s="42" t="s">
        <v>627</v>
      </c>
      <c r="AK192" s="662" t="s">
        <v>690</v>
      </c>
      <c r="AL192" s="29"/>
      <c r="AM192" s="29"/>
      <c r="AN192" s="29"/>
      <c r="AO192" s="29"/>
      <c r="AP192" s="29"/>
      <c r="AQ192" s="191"/>
      <c r="AR192" s="191"/>
      <c r="AS192" s="191"/>
      <c r="AT192" s="191"/>
      <c r="AU192" s="191"/>
      <c r="AV192" s="191"/>
      <c r="AW192" s="191"/>
      <c r="AX192" s="191"/>
      <c r="AY192" s="191"/>
      <c r="AZ192" s="191"/>
      <c r="BA192" s="191"/>
      <c r="BB192" s="191"/>
      <c r="BC192" s="191"/>
      <c r="BD192" s="191"/>
      <c r="BE192" s="191"/>
      <c r="BF192" s="191"/>
      <c r="BG192" s="191"/>
      <c r="BH192" s="191"/>
      <c r="BI192" s="191"/>
      <c r="BJ192" s="191"/>
    </row>
    <row r="193" spans="1:62" s="715" customFormat="1">
      <c r="A193" s="39" t="s">
        <v>49</v>
      </c>
      <c r="B193" s="40" t="s">
        <v>305</v>
      </c>
      <c r="C193" s="40" t="s">
        <v>713</v>
      </c>
      <c r="D193" s="195" t="e">
        <f>VLOOKUP(A:A,'MCN Busan onf rates'!C:D,2,FALSE)</f>
        <v>#N/A</v>
      </c>
      <c r="E193" s="195" t="e">
        <f>VLOOKUP(A:A,'MCN Busan onf rates'!C:F,4,FALSE)</f>
        <v>#N/A</v>
      </c>
      <c r="F193" s="195">
        <f>VLOOKUP(A:A,'MCN Singapore onf rates'!E:H,2,FALSE)</f>
        <v>319</v>
      </c>
      <c r="G193" s="195" t="str">
        <f>VLOOKUP(A:A,'MCN Singapore onf rates'!E:H,3,FALSE)</f>
        <v>1 w/m</v>
      </c>
      <c r="H193" s="195" t="e">
        <f>VLOOKUP(A:A,'NZ &amp; Pacific Island Rates'!B:G,2,FALSE)</f>
        <v>#N/A</v>
      </c>
      <c r="I193" s="195">
        <v>62.5</v>
      </c>
      <c r="J193" s="195">
        <v>10</v>
      </c>
      <c r="K193" s="494" t="s">
        <v>627</v>
      </c>
      <c r="L193" s="195">
        <f t="shared" si="128"/>
        <v>391.5</v>
      </c>
      <c r="M193" s="42">
        <f t="shared" si="117"/>
        <v>391.5</v>
      </c>
      <c r="N193" s="42">
        <f t="shared" si="137"/>
        <v>391.5</v>
      </c>
      <c r="O193" s="42">
        <f>SUBTOTAL(9,M193)</f>
        <v>391.5</v>
      </c>
      <c r="P193" s="42" t="str">
        <f t="shared" si="127"/>
        <v>SIN</v>
      </c>
      <c r="Q193" s="657" t="str">
        <f>VLOOKUP(A:A,'MCN Singapore onf rates'!E:K,7,FALSE)</f>
        <v>ON APP</v>
      </c>
      <c r="R193" s="42">
        <f t="shared" si="110"/>
        <v>391.5</v>
      </c>
      <c r="S193" s="42">
        <f t="shared" si="111"/>
        <v>391.5</v>
      </c>
      <c r="T193" s="42">
        <f t="shared" si="112"/>
        <v>391.5</v>
      </c>
      <c r="U193" s="42" t="str">
        <f t="shared" si="116"/>
        <v>SIN</v>
      </c>
      <c r="V193" s="658" t="s">
        <v>690</v>
      </c>
      <c r="W193" s="42">
        <f t="shared" si="113"/>
        <v>391.5</v>
      </c>
      <c r="X193" s="42">
        <f t="shared" si="114"/>
        <v>391.5</v>
      </c>
      <c r="Y193" s="42">
        <f t="shared" si="115"/>
        <v>391.5</v>
      </c>
      <c r="Z193" s="54" t="str">
        <f t="shared" si="109"/>
        <v>SIN</v>
      </c>
      <c r="AA193" s="657" t="s">
        <v>690</v>
      </c>
      <c r="AB193" s="42">
        <f t="shared" si="131"/>
        <v>401.5</v>
      </c>
      <c r="AC193" s="42">
        <f t="shared" si="132"/>
        <v>401.5</v>
      </c>
      <c r="AD193" s="42">
        <f t="shared" si="133"/>
        <v>401.5</v>
      </c>
      <c r="AE193" s="42" t="s">
        <v>627</v>
      </c>
      <c r="AF193" s="657" t="str">
        <f>VLOOKUP(A:A,'MCN Singapore onf rates'!E:K,7,FALSE)</f>
        <v>ON APP</v>
      </c>
      <c r="AG193" s="42">
        <f t="shared" si="134"/>
        <v>401.5</v>
      </c>
      <c r="AH193" s="42">
        <f t="shared" si="135"/>
        <v>401.5</v>
      </c>
      <c r="AI193" s="42">
        <f t="shared" si="136"/>
        <v>401.5</v>
      </c>
      <c r="AJ193" s="42" t="s">
        <v>627</v>
      </c>
      <c r="AK193" s="662" t="str">
        <f>AF193</f>
        <v>ON APP</v>
      </c>
      <c r="AL193" s="29"/>
      <c r="AM193" s="29"/>
      <c r="AN193" s="29"/>
      <c r="AO193" s="29"/>
      <c r="AP193" s="29"/>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row>
    <row r="194" spans="1:62" s="715" customFormat="1">
      <c r="A194" s="39" t="s">
        <v>17</v>
      </c>
      <c r="B194" s="40" t="s">
        <v>110</v>
      </c>
      <c r="C194" s="40" t="s">
        <v>713</v>
      </c>
      <c r="D194" s="195" t="e">
        <f>VLOOKUP(A:A,'MCN Busan onf rates'!C:D,2,FALSE)</f>
        <v>#N/A</v>
      </c>
      <c r="E194" s="195" t="e">
        <f>VLOOKUP(A:A,'MCN Busan onf rates'!C:F,4,FALSE)</f>
        <v>#N/A</v>
      </c>
      <c r="F194" s="195">
        <f>VLOOKUP(A:A,'MCN Singapore onf rates'!E:H,2,FALSE)</f>
        <v>373</v>
      </c>
      <c r="G194" s="195">
        <f>VLOOKUP(A:A,'MCN Singapore onf rates'!E:H,3,FALSE)</f>
        <v>0</v>
      </c>
      <c r="H194" s="195" t="e">
        <f>VLOOKUP(A:A,'NZ &amp; Pacific Island Rates'!B:G,2,FALSE)</f>
        <v>#N/A</v>
      </c>
      <c r="I194" s="195">
        <v>62.5</v>
      </c>
      <c r="J194" s="195">
        <v>10</v>
      </c>
      <c r="K194" s="494" t="s">
        <v>627</v>
      </c>
      <c r="L194" s="195">
        <f t="shared" si="128"/>
        <v>445.5</v>
      </c>
      <c r="M194" s="42">
        <f t="shared" si="117"/>
        <v>445.5</v>
      </c>
      <c r="N194" s="42">
        <f t="shared" si="137"/>
        <v>445.5</v>
      </c>
      <c r="O194" s="42">
        <f>SUBTOTAL(9,M194)</f>
        <v>445.5</v>
      </c>
      <c r="P194" s="42" t="str">
        <f t="shared" si="127"/>
        <v>SIN</v>
      </c>
      <c r="Q194" s="657">
        <f>VLOOKUP(A:A,'MCN Singapore onf rates'!E:K,7,FALSE)</f>
        <v>43</v>
      </c>
      <c r="R194" s="42">
        <f t="shared" si="110"/>
        <v>445.5</v>
      </c>
      <c r="S194" s="42">
        <f t="shared" si="111"/>
        <v>445.5</v>
      </c>
      <c r="T194" s="42">
        <f t="shared" si="112"/>
        <v>445.5</v>
      </c>
      <c r="U194" s="42" t="str">
        <f t="shared" si="116"/>
        <v>SIN</v>
      </c>
      <c r="V194" s="657">
        <f>Q194-1</f>
        <v>42</v>
      </c>
      <c r="W194" s="42">
        <f t="shared" si="113"/>
        <v>445.5</v>
      </c>
      <c r="X194" s="42">
        <f t="shared" si="114"/>
        <v>445.5</v>
      </c>
      <c r="Y194" s="42">
        <f t="shared" si="115"/>
        <v>445.5</v>
      </c>
      <c r="Z194" s="54" t="str">
        <f t="shared" si="109"/>
        <v>SIN</v>
      </c>
      <c r="AA194" s="657">
        <f>V194-2</f>
        <v>40</v>
      </c>
      <c r="AB194" s="42">
        <f t="shared" si="131"/>
        <v>455.5</v>
      </c>
      <c r="AC194" s="42">
        <f t="shared" si="132"/>
        <v>455.5</v>
      </c>
      <c r="AD194" s="42">
        <f t="shared" si="133"/>
        <v>455.5</v>
      </c>
      <c r="AE194" s="42" t="s">
        <v>627</v>
      </c>
      <c r="AF194" s="657">
        <f>VLOOKUP(A:A,'MCN Singapore onf rates'!E:K,7,FALSE)-4</f>
        <v>39</v>
      </c>
      <c r="AG194" s="42">
        <f t="shared" si="134"/>
        <v>455.5</v>
      </c>
      <c r="AH194" s="42">
        <f t="shared" si="135"/>
        <v>455.5</v>
      </c>
      <c r="AI194" s="42">
        <f t="shared" si="136"/>
        <v>455.5</v>
      </c>
      <c r="AJ194" s="42" t="s">
        <v>627</v>
      </c>
      <c r="AK194" s="662">
        <f>VLOOKUP(A:A,'MCN Singapore onf rates'!E:K,7,FALSE)-7</f>
        <v>36</v>
      </c>
      <c r="AL194" s="29"/>
      <c r="AM194" s="29"/>
      <c r="AN194" s="29"/>
      <c r="AO194" s="29"/>
      <c r="AP194" s="29"/>
      <c r="AQ194" s="191"/>
      <c r="AR194" s="191"/>
      <c r="AS194" s="191"/>
      <c r="AT194" s="191"/>
      <c r="AU194" s="191"/>
      <c r="AV194" s="191"/>
      <c r="AW194" s="191"/>
      <c r="AX194" s="191"/>
      <c r="AY194" s="191"/>
      <c r="AZ194" s="191"/>
      <c r="BA194" s="191"/>
      <c r="BB194" s="191"/>
      <c r="BC194" s="191"/>
      <c r="BD194" s="191"/>
      <c r="BE194" s="191"/>
      <c r="BF194" s="191"/>
      <c r="BG194" s="191"/>
      <c r="BH194" s="191"/>
      <c r="BI194" s="191"/>
      <c r="BJ194" s="191"/>
    </row>
    <row r="195" spans="1:62" s="715" customFormat="1">
      <c r="A195" s="39" t="s">
        <v>163</v>
      </c>
      <c r="B195" s="40" t="s">
        <v>164</v>
      </c>
      <c r="C195" s="40" t="s">
        <v>713</v>
      </c>
      <c r="D195" s="195" t="e">
        <f>VLOOKUP(A:A,'MCN Busan onf rates'!C:D,2,FALSE)</f>
        <v>#N/A</v>
      </c>
      <c r="E195" s="195" t="e">
        <f>VLOOKUP(A:A,'MCN Busan onf rates'!C:F,4,FALSE)</f>
        <v>#N/A</v>
      </c>
      <c r="F195" s="195">
        <f>VLOOKUP(A:A,'MCN Singapore onf rates'!E:H,2,FALSE)</f>
        <v>785</v>
      </c>
      <c r="G195" s="195" t="str">
        <f>VLOOKUP(A:A,'MCN Singapore onf rates'!E:H,3,FALSE)</f>
        <v>2 W/M</v>
      </c>
      <c r="H195" s="195" t="e">
        <f>VLOOKUP(A:A,'NZ &amp; Pacific Island Rates'!B:G,2,FALSE)</f>
        <v>#N/A</v>
      </c>
      <c r="I195" s="195">
        <v>62.5</v>
      </c>
      <c r="J195" s="195">
        <v>10</v>
      </c>
      <c r="K195" s="494" t="s">
        <v>627</v>
      </c>
      <c r="L195" s="195">
        <f t="shared" si="128"/>
        <v>857.5</v>
      </c>
      <c r="M195" s="42">
        <f t="shared" si="117"/>
        <v>857.5</v>
      </c>
      <c r="N195" s="42">
        <f t="shared" si="137"/>
        <v>857.5</v>
      </c>
      <c r="O195" s="42">
        <f>SUM(M195*2)</f>
        <v>1715</v>
      </c>
      <c r="P195" s="42" t="str">
        <f t="shared" si="127"/>
        <v>SIN</v>
      </c>
      <c r="Q195" s="657" t="str">
        <f>VLOOKUP(A:A,'MCN Singapore onf rates'!E:K,7,FALSE)</f>
        <v>ON APP</v>
      </c>
      <c r="R195" s="42">
        <f t="shared" si="110"/>
        <v>857.5</v>
      </c>
      <c r="S195" s="42">
        <f t="shared" si="111"/>
        <v>857.5</v>
      </c>
      <c r="T195" s="42">
        <f t="shared" si="112"/>
        <v>1715</v>
      </c>
      <c r="U195" s="42" t="str">
        <f t="shared" si="116"/>
        <v>SIN</v>
      </c>
      <c r="V195" s="658" t="s">
        <v>690</v>
      </c>
      <c r="W195" s="42">
        <f t="shared" si="113"/>
        <v>857.5</v>
      </c>
      <c r="X195" s="42">
        <f t="shared" si="114"/>
        <v>857.5</v>
      </c>
      <c r="Y195" s="42">
        <f t="shared" si="115"/>
        <v>1715</v>
      </c>
      <c r="Z195" s="54" t="str">
        <f t="shared" si="109"/>
        <v>SIN</v>
      </c>
      <c r="AA195" s="657" t="s">
        <v>690</v>
      </c>
      <c r="AB195" s="42">
        <f t="shared" si="131"/>
        <v>867.5</v>
      </c>
      <c r="AC195" s="42">
        <f t="shared" si="132"/>
        <v>867.5</v>
      </c>
      <c r="AD195" s="42">
        <f t="shared" si="133"/>
        <v>1725</v>
      </c>
      <c r="AE195" s="42" t="s">
        <v>627</v>
      </c>
      <c r="AF195" s="657" t="str">
        <f>VLOOKUP(A:A,'MCN Singapore onf rates'!E:K,7,FALSE)</f>
        <v>ON APP</v>
      </c>
      <c r="AG195" s="42">
        <f t="shared" si="134"/>
        <v>867.5</v>
      </c>
      <c r="AH195" s="42">
        <f t="shared" si="135"/>
        <v>867.5</v>
      </c>
      <c r="AI195" s="42">
        <f t="shared" si="136"/>
        <v>1725</v>
      </c>
      <c r="AJ195" s="42" t="s">
        <v>627</v>
      </c>
      <c r="AK195" s="53" t="s">
        <v>690</v>
      </c>
      <c r="AL195" s="29"/>
      <c r="AM195" s="29"/>
      <c r="AN195" s="29"/>
      <c r="AO195" s="29"/>
      <c r="AP195" s="29"/>
      <c r="AQ195" s="191"/>
      <c r="AR195" s="191"/>
      <c r="AS195" s="191"/>
      <c r="AT195" s="191"/>
      <c r="AU195" s="191"/>
      <c r="AV195" s="191"/>
      <c r="AW195" s="191"/>
      <c r="AX195" s="191"/>
      <c r="AY195" s="191"/>
      <c r="AZ195" s="191"/>
      <c r="BA195" s="191"/>
      <c r="BB195" s="191"/>
      <c r="BC195" s="191"/>
      <c r="BD195" s="191"/>
      <c r="BE195" s="191"/>
      <c r="BF195" s="191"/>
      <c r="BG195" s="191"/>
      <c r="BH195" s="191"/>
      <c r="BI195" s="191"/>
      <c r="BJ195" s="191"/>
    </row>
    <row r="196" spans="1:62" s="715" customFormat="1">
      <c r="A196" s="39" t="s">
        <v>645</v>
      </c>
      <c r="B196" s="40" t="s">
        <v>164</v>
      </c>
      <c r="C196" s="40" t="s">
        <v>713</v>
      </c>
      <c r="D196" s="195" t="e">
        <f>VLOOKUP(A:A,'MCN Busan onf rates'!C:D,2,FALSE)</f>
        <v>#N/A</v>
      </c>
      <c r="E196" s="195" t="e">
        <f>VLOOKUP(A:A,'MCN Busan onf rates'!C:F,4,FALSE)</f>
        <v>#N/A</v>
      </c>
      <c r="F196" s="195">
        <f>VLOOKUP(A:A,'MCN Singapore onf rates'!E:H,2,FALSE)</f>
        <v>785</v>
      </c>
      <c r="G196" s="195" t="str">
        <f>VLOOKUP(A:A,'MCN Singapore onf rates'!E:H,3,FALSE)</f>
        <v>2 W/M</v>
      </c>
      <c r="H196" s="195" t="e">
        <f>VLOOKUP(A:A,'NZ &amp; Pacific Island Rates'!B:G,2,FALSE)</f>
        <v>#N/A</v>
      </c>
      <c r="I196" s="195">
        <v>62.5</v>
      </c>
      <c r="J196" s="195">
        <v>10</v>
      </c>
      <c r="K196" s="494" t="s">
        <v>627</v>
      </c>
      <c r="L196" s="195">
        <f t="shared" si="128"/>
        <v>857.5</v>
      </c>
      <c r="M196" s="42">
        <f t="shared" si="117"/>
        <v>857.5</v>
      </c>
      <c r="N196" s="42">
        <f t="shared" si="137"/>
        <v>857.5</v>
      </c>
      <c r="O196" s="42">
        <f>SUM(M196*2)</f>
        <v>1715</v>
      </c>
      <c r="P196" s="42" t="str">
        <f t="shared" si="127"/>
        <v>SIN</v>
      </c>
      <c r="Q196" s="657" t="str">
        <f>VLOOKUP(A:A,'MCN Singapore onf rates'!E:K,7,FALSE)</f>
        <v>ON APP</v>
      </c>
      <c r="R196" s="42">
        <f t="shared" si="110"/>
        <v>857.5</v>
      </c>
      <c r="S196" s="42">
        <f t="shared" si="111"/>
        <v>857.5</v>
      </c>
      <c r="T196" s="42">
        <f t="shared" si="112"/>
        <v>1715</v>
      </c>
      <c r="U196" s="42" t="str">
        <f t="shared" si="116"/>
        <v>SIN</v>
      </c>
      <c r="V196" s="658" t="s">
        <v>690</v>
      </c>
      <c r="W196" s="42">
        <f t="shared" si="113"/>
        <v>857.5</v>
      </c>
      <c r="X196" s="42">
        <f t="shared" si="114"/>
        <v>857.5</v>
      </c>
      <c r="Y196" s="42">
        <f t="shared" si="115"/>
        <v>1715</v>
      </c>
      <c r="Z196" s="54" t="str">
        <f t="shared" si="109"/>
        <v>SIN</v>
      </c>
      <c r="AA196" s="657" t="s">
        <v>690</v>
      </c>
      <c r="AB196" s="42">
        <f t="shared" si="131"/>
        <v>867.5</v>
      </c>
      <c r="AC196" s="42">
        <f t="shared" si="132"/>
        <v>867.5</v>
      </c>
      <c r="AD196" s="42">
        <f t="shared" si="133"/>
        <v>1725</v>
      </c>
      <c r="AE196" s="42" t="s">
        <v>627</v>
      </c>
      <c r="AF196" s="657" t="str">
        <f>VLOOKUP(A:A,'MCN Singapore onf rates'!E:K,7,FALSE)</f>
        <v>ON APP</v>
      </c>
      <c r="AG196" s="42">
        <f t="shared" si="134"/>
        <v>867.5</v>
      </c>
      <c r="AH196" s="42">
        <f t="shared" si="135"/>
        <v>867.5</v>
      </c>
      <c r="AI196" s="42">
        <f t="shared" si="136"/>
        <v>1725</v>
      </c>
      <c r="AJ196" s="42" t="s">
        <v>627</v>
      </c>
      <c r="AK196" s="662" t="s">
        <v>690</v>
      </c>
      <c r="AL196" s="29"/>
      <c r="AM196" s="29"/>
      <c r="AN196" s="29"/>
      <c r="AO196" s="29"/>
      <c r="AP196" s="29"/>
    </row>
    <row r="197" spans="1:62" s="656" customFormat="1">
      <c r="A197" s="39" t="s">
        <v>646</v>
      </c>
      <c r="B197" s="40" t="s">
        <v>540</v>
      </c>
      <c r="C197" s="40" t="s">
        <v>713</v>
      </c>
      <c r="D197" s="195" t="e">
        <f>VLOOKUP(A:A,'MCN Busan onf rates'!C:D,2,FALSE)</f>
        <v>#N/A</v>
      </c>
      <c r="E197" s="195" t="e">
        <f>VLOOKUP(A:A,'MCN Busan onf rates'!C:F,4,FALSE)</f>
        <v>#N/A</v>
      </c>
      <c r="F197" s="195">
        <f>VLOOKUP(A:A,'MCN Singapore onf rates'!E:H,2,FALSE)</f>
        <v>103</v>
      </c>
      <c r="G197" s="195">
        <f>VLOOKUP(A:A,'MCN Singapore onf rates'!E:H,3,FALSE)</f>
        <v>0</v>
      </c>
      <c r="H197" s="195" t="e">
        <f>VLOOKUP(A:A,'NZ &amp; Pacific Island Rates'!B:G,2,FALSE)</f>
        <v>#N/A</v>
      </c>
      <c r="I197" s="195">
        <v>62.5</v>
      </c>
      <c r="J197" s="195">
        <v>10</v>
      </c>
      <c r="K197" s="494" t="s">
        <v>627</v>
      </c>
      <c r="L197" s="195">
        <f t="shared" si="128"/>
        <v>175.5</v>
      </c>
      <c r="M197" s="42">
        <f t="shared" si="117"/>
        <v>175.5</v>
      </c>
      <c r="N197" s="42">
        <f t="shared" si="137"/>
        <v>175.5</v>
      </c>
      <c r="O197" s="42">
        <f t="shared" ref="O197:O204" si="138">SUBTOTAL(9,M197)</f>
        <v>175.5</v>
      </c>
      <c r="P197" s="42" t="str">
        <f t="shared" si="127"/>
        <v>SIN</v>
      </c>
      <c r="Q197" s="657">
        <f>VLOOKUP(A:A,'MCN Singapore onf rates'!E:K,7,FALSE)</f>
        <v>30</v>
      </c>
      <c r="R197" s="42">
        <f t="shared" si="110"/>
        <v>175.5</v>
      </c>
      <c r="S197" s="42">
        <f t="shared" si="111"/>
        <v>175.5</v>
      </c>
      <c r="T197" s="42">
        <f t="shared" si="112"/>
        <v>175.5</v>
      </c>
      <c r="U197" s="42" t="str">
        <f t="shared" si="116"/>
        <v>SIN</v>
      </c>
      <c r="V197" s="657">
        <f t="shared" ref="V197:V205" si="139">Q197-1</f>
        <v>29</v>
      </c>
      <c r="W197" s="42">
        <f t="shared" si="113"/>
        <v>175.5</v>
      </c>
      <c r="X197" s="42">
        <f t="shared" si="114"/>
        <v>175.5</v>
      </c>
      <c r="Y197" s="42">
        <f t="shared" si="115"/>
        <v>175.5</v>
      </c>
      <c r="Z197" s="54" t="str">
        <f t="shared" si="109"/>
        <v>SIN</v>
      </c>
      <c r="AA197" s="657">
        <f t="shared" ref="AA197:AA205" si="140">V197-2</f>
        <v>27</v>
      </c>
      <c r="AB197" s="42">
        <f t="shared" si="131"/>
        <v>185.5</v>
      </c>
      <c r="AC197" s="42">
        <f t="shared" si="132"/>
        <v>185.5</v>
      </c>
      <c r="AD197" s="42">
        <f t="shared" si="133"/>
        <v>185.5</v>
      </c>
      <c r="AE197" s="42" t="s">
        <v>627</v>
      </c>
      <c r="AF197" s="657">
        <f>VLOOKUP(A:A,'MCN Singapore onf rates'!E:K,7,FALSE)-4</f>
        <v>26</v>
      </c>
      <c r="AG197" s="42">
        <f t="shared" si="134"/>
        <v>185.5</v>
      </c>
      <c r="AH197" s="42">
        <f t="shared" si="135"/>
        <v>185.5</v>
      </c>
      <c r="AI197" s="42">
        <f t="shared" si="136"/>
        <v>185.5</v>
      </c>
      <c r="AJ197" s="42" t="s">
        <v>627</v>
      </c>
      <c r="AK197" s="662">
        <f>VLOOKUP(A:A,'MCN Singapore onf rates'!E:K,7,FALSE)-7</f>
        <v>23</v>
      </c>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row>
    <row r="198" spans="1:62" s="656" customFormat="1">
      <c r="A198" s="39" t="s">
        <v>647</v>
      </c>
      <c r="B198" s="40" t="s">
        <v>540</v>
      </c>
      <c r="C198" s="40" t="s">
        <v>713</v>
      </c>
      <c r="D198" s="195" t="e">
        <f>VLOOKUP(A:A,'MCN Busan onf rates'!C:D,2,FALSE)</f>
        <v>#N/A</v>
      </c>
      <c r="E198" s="195" t="e">
        <f>VLOOKUP(A:A,'MCN Busan onf rates'!C:F,4,FALSE)</f>
        <v>#N/A</v>
      </c>
      <c r="F198" s="195">
        <f>VLOOKUP(A:A,'MCN Singapore onf rates'!E:H,2,FALSE)</f>
        <v>59</v>
      </c>
      <c r="G198" s="195">
        <f>VLOOKUP(A:A,'MCN Singapore onf rates'!E:H,3,FALSE)</f>
        <v>0</v>
      </c>
      <c r="H198" s="195" t="e">
        <f>VLOOKUP(A:A,'NZ &amp; Pacific Island Rates'!B:G,2,FALSE)</f>
        <v>#N/A</v>
      </c>
      <c r="I198" s="195">
        <v>62.5</v>
      </c>
      <c r="J198" s="195">
        <v>10</v>
      </c>
      <c r="K198" s="494" t="s">
        <v>627</v>
      </c>
      <c r="L198" s="195">
        <f t="shared" si="128"/>
        <v>131.5</v>
      </c>
      <c r="M198" s="42">
        <f t="shared" si="117"/>
        <v>131.5</v>
      </c>
      <c r="N198" s="42">
        <f t="shared" si="137"/>
        <v>131.5</v>
      </c>
      <c r="O198" s="42">
        <f t="shared" si="138"/>
        <v>131.5</v>
      </c>
      <c r="P198" s="42" t="str">
        <f t="shared" si="127"/>
        <v>SIN</v>
      </c>
      <c r="Q198" s="657">
        <f>VLOOKUP(A:A,'MCN Singapore onf rates'!E:K,7,FALSE)</f>
        <v>28</v>
      </c>
      <c r="R198" s="42">
        <f t="shared" si="110"/>
        <v>131.5</v>
      </c>
      <c r="S198" s="42">
        <f t="shared" si="111"/>
        <v>131.5</v>
      </c>
      <c r="T198" s="42">
        <f t="shared" si="112"/>
        <v>131.5</v>
      </c>
      <c r="U198" s="42" t="str">
        <f t="shared" si="116"/>
        <v>SIN</v>
      </c>
      <c r="V198" s="657">
        <f t="shared" si="139"/>
        <v>27</v>
      </c>
      <c r="W198" s="42">
        <f t="shared" si="113"/>
        <v>131.5</v>
      </c>
      <c r="X198" s="42">
        <f t="shared" si="114"/>
        <v>131.5</v>
      </c>
      <c r="Y198" s="42">
        <f t="shared" si="115"/>
        <v>131.5</v>
      </c>
      <c r="Z198" s="54" t="str">
        <f t="shared" si="109"/>
        <v>SIN</v>
      </c>
      <c r="AA198" s="657">
        <f t="shared" si="140"/>
        <v>25</v>
      </c>
      <c r="AB198" s="42">
        <f t="shared" si="131"/>
        <v>141.5</v>
      </c>
      <c r="AC198" s="42">
        <f t="shared" si="132"/>
        <v>141.5</v>
      </c>
      <c r="AD198" s="42">
        <f t="shared" si="133"/>
        <v>141.5</v>
      </c>
      <c r="AE198" s="42" t="s">
        <v>627</v>
      </c>
      <c r="AF198" s="657">
        <f>VLOOKUP(A:A,'MCN Singapore onf rates'!E:K,7,FALSE)-4</f>
        <v>24</v>
      </c>
      <c r="AG198" s="42">
        <f t="shared" si="134"/>
        <v>141.5</v>
      </c>
      <c r="AH198" s="42">
        <f t="shared" si="135"/>
        <v>141.5</v>
      </c>
      <c r="AI198" s="42">
        <f t="shared" si="136"/>
        <v>141.5</v>
      </c>
      <c r="AJ198" s="42" t="s">
        <v>627</v>
      </c>
      <c r="AK198" s="662">
        <f>VLOOKUP(A:A,'MCN Singapore onf rates'!E:K,7,FALSE)-7</f>
        <v>21</v>
      </c>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row>
    <row r="199" spans="1:62" s="656" customFormat="1">
      <c r="A199" s="39" t="s">
        <v>648</v>
      </c>
      <c r="B199" s="40" t="s">
        <v>540</v>
      </c>
      <c r="C199" s="40" t="s">
        <v>713</v>
      </c>
      <c r="D199" s="195" t="e">
        <f>VLOOKUP(A:A,'MCN Busan onf rates'!C:D,2,FALSE)</f>
        <v>#N/A</v>
      </c>
      <c r="E199" s="195" t="e">
        <f>VLOOKUP(A:A,'MCN Busan onf rates'!C:F,4,FALSE)</f>
        <v>#N/A</v>
      </c>
      <c r="F199" s="195">
        <f>VLOOKUP(A:A,'MCN Singapore onf rates'!E:H,2,FALSE)</f>
        <v>60</v>
      </c>
      <c r="G199" s="195">
        <f>VLOOKUP(A:A,'MCN Singapore onf rates'!E:H,3,FALSE)</f>
        <v>0</v>
      </c>
      <c r="H199" s="195" t="e">
        <f>VLOOKUP(A:A,'NZ &amp; Pacific Island Rates'!B:G,2,FALSE)</f>
        <v>#N/A</v>
      </c>
      <c r="I199" s="195">
        <v>62.5</v>
      </c>
      <c r="J199" s="195">
        <v>10</v>
      </c>
      <c r="K199" s="494" t="s">
        <v>627</v>
      </c>
      <c r="L199" s="195">
        <f t="shared" si="128"/>
        <v>132.5</v>
      </c>
      <c r="M199" s="42">
        <f t="shared" si="117"/>
        <v>132.5</v>
      </c>
      <c r="N199" s="42">
        <f t="shared" si="137"/>
        <v>132.5</v>
      </c>
      <c r="O199" s="42">
        <f t="shared" si="138"/>
        <v>132.5</v>
      </c>
      <c r="P199" s="42" t="str">
        <f t="shared" si="127"/>
        <v>SIN</v>
      </c>
      <c r="Q199" s="657">
        <f>VLOOKUP(A:A,'MCN Singapore onf rates'!E:K,7,FALSE)</f>
        <v>25</v>
      </c>
      <c r="R199" s="42">
        <f t="shared" si="110"/>
        <v>132.5</v>
      </c>
      <c r="S199" s="42">
        <f t="shared" si="111"/>
        <v>132.5</v>
      </c>
      <c r="T199" s="42">
        <f t="shared" si="112"/>
        <v>132.5</v>
      </c>
      <c r="U199" s="42" t="str">
        <f t="shared" si="116"/>
        <v>SIN</v>
      </c>
      <c r="V199" s="657">
        <f t="shared" si="139"/>
        <v>24</v>
      </c>
      <c r="W199" s="42">
        <f t="shared" si="113"/>
        <v>132.5</v>
      </c>
      <c r="X199" s="42">
        <f t="shared" si="114"/>
        <v>132.5</v>
      </c>
      <c r="Y199" s="42">
        <f t="shared" si="115"/>
        <v>132.5</v>
      </c>
      <c r="Z199" s="54" t="str">
        <f t="shared" si="109"/>
        <v>SIN</v>
      </c>
      <c r="AA199" s="657">
        <f t="shared" si="140"/>
        <v>22</v>
      </c>
      <c r="AB199" s="42">
        <f t="shared" si="131"/>
        <v>142.5</v>
      </c>
      <c r="AC199" s="42">
        <f t="shared" si="132"/>
        <v>142.5</v>
      </c>
      <c r="AD199" s="42">
        <f t="shared" si="133"/>
        <v>142.5</v>
      </c>
      <c r="AE199" s="42" t="s">
        <v>627</v>
      </c>
      <c r="AF199" s="657">
        <f>VLOOKUP(A:A,'MCN Singapore onf rates'!E:K,7,FALSE)-4</f>
        <v>21</v>
      </c>
      <c r="AG199" s="42">
        <f t="shared" si="134"/>
        <v>142.5</v>
      </c>
      <c r="AH199" s="42">
        <f t="shared" si="135"/>
        <v>142.5</v>
      </c>
      <c r="AI199" s="42">
        <f t="shared" si="136"/>
        <v>142.5</v>
      </c>
      <c r="AJ199" s="42" t="s">
        <v>627</v>
      </c>
      <c r="AK199" s="662">
        <f>VLOOKUP(A:A,'MCN Singapore onf rates'!E:K,7,FALSE)-7</f>
        <v>18</v>
      </c>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row>
    <row r="200" spans="1:62" s="656" customFormat="1">
      <c r="A200" s="39" t="s">
        <v>368</v>
      </c>
      <c r="B200" s="40" t="s">
        <v>540</v>
      </c>
      <c r="C200" s="40" t="s">
        <v>713</v>
      </c>
      <c r="D200" s="195" t="e">
        <f>VLOOKUP(A:A,'MCN Busan onf rates'!C:D,2,FALSE)</f>
        <v>#N/A</v>
      </c>
      <c r="E200" s="195" t="e">
        <f>VLOOKUP(A:A,'MCN Busan onf rates'!C:F,4,FALSE)</f>
        <v>#N/A</v>
      </c>
      <c r="F200" s="195">
        <f>VLOOKUP(A:A,'MCN Singapore onf rates'!E:H,2,FALSE)</f>
        <v>193</v>
      </c>
      <c r="G200" s="195">
        <f>VLOOKUP(A:A,'MCN Singapore onf rates'!E:H,3,FALSE)</f>
        <v>0</v>
      </c>
      <c r="H200" s="195" t="e">
        <f>VLOOKUP(A:A,'NZ &amp; Pacific Island Rates'!B:G,2,FALSE)</f>
        <v>#N/A</v>
      </c>
      <c r="I200" s="195">
        <v>62.5</v>
      </c>
      <c r="J200" s="195">
        <v>10</v>
      </c>
      <c r="K200" s="494" t="s">
        <v>627</v>
      </c>
      <c r="L200" s="195">
        <f t="shared" si="128"/>
        <v>265.5</v>
      </c>
      <c r="M200" s="42">
        <f t="shared" si="117"/>
        <v>265.5</v>
      </c>
      <c r="N200" s="42">
        <f t="shared" si="137"/>
        <v>265.5</v>
      </c>
      <c r="O200" s="42">
        <f t="shared" si="138"/>
        <v>265.5</v>
      </c>
      <c r="P200" s="42" t="str">
        <f t="shared" si="127"/>
        <v>SIN</v>
      </c>
      <c r="Q200" s="657">
        <f>VLOOKUP(A:A,'MCN Singapore onf rates'!E:K,7,FALSE)</f>
        <v>35</v>
      </c>
      <c r="R200" s="42">
        <f t="shared" si="110"/>
        <v>265.5</v>
      </c>
      <c r="S200" s="42">
        <f t="shared" si="111"/>
        <v>265.5</v>
      </c>
      <c r="T200" s="42">
        <f t="shared" si="112"/>
        <v>265.5</v>
      </c>
      <c r="U200" s="42" t="str">
        <f t="shared" si="116"/>
        <v>SIN</v>
      </c>
      <c r="V200" s="657">
        <f t="shared" si="139"/>
        <v>34</v>
      </c>
      <c r="W200" s="42">
        <f t="shared" si="113"/>
        <v>265.5</v>
      </c>
      <c r="X200" s="42">
        <f t="shared" si="114"/>
        <v>265.5</v>
      </c>
      <c r="Y200" s="42">
        <f t="shared" si="115"/>
        <v>265.5</v>
      </c>
      <c r="Z200" s="54" t="str">
        <f t="shared" si="109"/>
        <v>SIN</v>
      </c>
      <c r="AA200" s="657">
        <f t="shared" si="140"/>
        <v>32</v>
      </c>
      <c r="AB200" s="42">
        <f t="shared" si="131"/>
        <v>275.5</v>
      </c>
      <c r="AC200" s="42">
        <f t="shared" si="132"/>
        <v>275.5</v>
      </c>
      <c r="AD200" s="42">
        <f t="shared" si="133"/>
        <v>275.5</v>
      </c>
      <c r="AE200" s="42" t="s">
        <v>627</v>
      </c>
      <c r="AF200" s="657">
        <f>VLOOKUP(A:A,'MCN Singapore onf rates'!E:K,7,FALSE)-4</f>
        <v>31</v>
      </c>
      <c r="AG200" s="42">
        <f t="shared" si="134"/>
        <v>275.5</v>
      </c>
      <c r="AH200" s="42">
        <f t="shared" si="135"/>
        <v>275.5</v>
      </c>
      <c r="AI200" s="42">
        <f t="shared" si="136"/>
        <v>275.5</v>
      </c>
      <c r="AJ200" s="42" t="s">
        <v>627</v>
      </c>
      <c r="AK200" s="662">
        <f>VLOOKUP(A:A,'MCN Singapore onf rates'!E:K,7,FALSE)-7</f>
        <v>28</v>
      </c>
      <c r="AL200" s="29"/>
      <c r="AM200" s="29"/>
      <c r="AN200" s="29"/>
      <c r="AO200" s="29"/>
      <c r="AP200" s="29"/>
    </row>
    <row r="201" spans="1:62" s="656" customFormat="1" ht="13.8" customHeight="1">
      <c r="A201" s="39" t="s">
        <v>579</v>
      </c>
      <c r="B201" s="40" t="s">
        <v>540</v>
      </c>
      <c r="C201" s="40" t="s">
        <v>713</v>
      </c>
      <c r="D201" s="195" t="e">
        <f>VLOOKUP(A:A,'MCN Busan onf rates'!C:D,2,FALSE)</f>
        <v>#N/A</v>
      </c>
      <c r="E201" s="195" t="e">
        <f>VLOOKUP(A:A,'MCN Busan onf rates'!C:F,4,FALSE)</f>
        <v>#N/A</v>
      </c>
      <c r="F201" s="195">
        <f>VLOOKUP(A:A,'MCN Singapore onf rates'!E:H,2,FALSE)</f>
        <v>32</v>
      </c>
      <c r="G201" s="195">
        <f>VLOOKUP(A:A,'MCN Singapore onf rates'!E:H,3,FALSE)</f>
        <v>0</v>
      </c>
      <c r="H201" s="195" t="e">
        <f>VLOOKUP(A:A,'NZ &amp; Pacific Island Rates'!B:G,2,FALSE)</f>
        <v>#N/A</v>
      </c>
      <c r="I201" s="195">
        <v>62.5</v>
      </c>
      <c r="J201" s="195">
        <v>10</v>
      </c>
      <c r="K201" s="494" t="s">
        <v>627</v>
      </c>
      <c r="L201" s="195">
        <f t="shared" si="128"/>
        <v>104.5</v>
      </c>
      <c r="M201" s="42">
        <f t="shared" si="117"/>
        <v>104.5</v>
      </c>
      <c r="N201" s="42">
        <f t="shared" si="137"/>
        <v>104.5</v>
      </c>
      <c r="O201" s="42">
        <f t="shared" si="138"/>
        <v>104.5</v>
      </c>
      <c r="P201" s="42" t="str">
        <f t="shared" si="127"/>
        <v>SIN</v>
      </c>
      <c r="Q201" s="657">
        <f>VLOOKUP(A:A,'MCN Singapore onf rates'!E:K,7,FALSE)</f>
        <v>22</v>
      </c>
      <c r="R201" s="42">
        <f t="shared" si="110"/>
        <v>104.5</v>
      </c>
      <c r="S201" s="42">
        <f t="shared" si="111"/>
        <v>104.5</v>
      </c>
      <c r="T201" s="42">
        <f t="shared" si="112"/>
        <v>104.5</v>
      </c>
      <c r="U201" s="42" t="str">
        <f t="shared" si="116"/>
        <v>SIN</v>
      </c>
      <c r="V201" s="657">
        <f t="shared" si="139"/>
        <v>21</v>
      </c>
      <c r="W201" s="42">
        <f t="shared" si="113"/>
        <v>104.5</v>
      </c>
      <c r="X201" s="42">
        <f t="shared" si="114"/>
        <v>104.5</v>
      </c>
      <c r="Y201" s="42">
        <f t="shared" si="115"/>
        <v>104.5</v>
      </c>
      <c r="Z201" s="54" t="str">
        <f t="shared" si="109"/>
        <v>SIN</v>
      </c>
      <c r="AA201" s="657">
        <f t="shared" si="140"/>
        <v>19</v>
      </c>
      <c r="AB201" s="42">
        <f t="shared" si="131"/>
        <v>114.5</v>
      </c>
      <c r="AC201" s="42">
        <f t="shared" si="132"/>
        <v>114.5</v>
      </c>
      <c r="AD201" s="42">
        <f t="shared" si="133"/>
        <v>114.5</v>
      </c>
      <c r="AE201" s="42" t="s">
        <v>627</v>
      </c>
      <c r="AF201" s="657">
        <f>VLOOKUP(A:A,'MCN Singapore onf rates'!E:K,7,FALSE)-4</f>
        <v>18</v>
      </c>
      <c r="AG201" s="42">
        <f t="shared" si="134"/>
        <v>114.5</v>
      </c>
      <c r="AH201" s="42">
        <f t="shared" si="135"/>
        <v>114.5</v>
      </c>
      <c r="AI201" s="42">
        <f t="shared" si="136"/>
        <v>114.5</v>
      </c>
      <c r="AJ201" s="42" t="s">
        <v>627</v>
      </c>
      <c r="AK201" s="662">
        <f>VLOOKUP(A:A,'MCN Singapore onf rates'!E:K,7,FALSE)-7</f>
        <v>15</v>
      </c>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row>
    <row r="202" spans="1:62" s="656" customFormat="1">
      <c r="A202" s="39" t="s">
        <v>580</v>
      </c>
      <c r="B202" s="40" t="s">
        <v>540</v>
      </c>
      <c r="C202" s="40" t="s">
        <v>713</v>
      </c>
      <c r="D202" s="195">
        <f>VLOOKUP(A:A,'MCN Busan onf rates'!C:D,2,FALSE)</f>
        <v>65</v>
      </c>
      <c r="E202" s="195">
        <f>VLOOKUP(A:A,'MCN Busan onf rates'!C:F,4,FALSE)</f>
        <v>0</v>
      </c>
      <c r="F202" s="195">
        <f>VLOOKUP(A:A,'MCN Singapore onf rates'!E:H,2,FALSE)</f>
        <v>32</v>
      </c>
      <c r="G202" s="195">
        <f>VLOOKUP(A:A,'MCN Singapore onf rates'!E:H,3,FALSE)</f>
        <v>0</v>
      </c>
      <c r="H202" s="195" t="e">
        <f>VLOOKUP(A:A,'NZ &amp; Pacific Island Rates'!B:G,2,FALSE)</f>
        <v>#N/A</v>
      </c>
      <c r="I202" s="195">
        <v>62.5</v>
      </c>
      <c r="J202" s="195">
        <v>10</v>
      </c>
      <c r="K202" s="494" t="s">
        <v>627</v>
      </c>
      <c r="L202" s="195">
        <f t="shared" si="128"/>
        <v>104.5</v>
      </c>
      <c r="M202" s="42">
        <f t="shared" si="117"/>
        <v>104.5</v>
      </c>
      <c r="N202" s="42">
        <f t="shared" si="137"/>
        <v>104.5</v>
      </c>
      <c r="O202" s="42">
        <f t="shared" si="138"/>
        <v>104.5</v>
      </c>
      <c r="P202" s="42" t="str">
        <f t="shared" si="127"/>
        <v>SIN</v>
      </c>
      <c r="Q202" s="657">
        <f>VLOOKUP(A:A,'MCN Singapore onf rates'!E:K,7,FALSE)</f>
        <v>26</v>
      </c>
      <c r="R202" s="42">
        <f t="shared" si="110"/>
        <v>104.5</v>
      </c>
      <c r="S202" s="42">
        <f t="shared" si="111"/>
        <v>104.5</v>
      </c>
      <c r="T202" s="42">
        <f t="shared" si="112"/>
        <v>104.5</v>
      </c>
      <c r="U202" s="42" t="str">
        <f t="shared" si="116"/>
        <v>SIN</v>
      </c>
      <c r="V202" s="657">
        <f t="shared" si="139"/>
        <v>25</v>
      </c>
      <c r="W202" s="42">
        <f t="shared" si="113"/>
        <v>104.5</v>
      </c>
      <c r="X202" s="42">
        <f t="shared" si="114"/>
        <v>104.5</v>
      </c>
      <c r="Y202" s="42">
        <f t="shared" si="115"/>
        <v>104.5</v>
      </c>
      <c r="Z202" s="54" t="str">
        <f t="shared" si="109"/>
        <v>SIN</v>
      </c>
      <c r="AA202" s="657">
        <f t="shared" si="140"/>
        <v>23</v>
      </c>
      <c r="AB202" s="42">
        <f t="shared" si="131"/>
        <v>114.5</v>
      </c>
      <c r="AC202" s="42">
        <f t="shared" si="132"/>
        <v>114.5</v>
      </c>
      <c r="AD202" s="42">
        <f t="shared" si="133"/>
        <v>114.5</v>
      </c>
      <c r="AE202" s="42" t="s">
        <v>627</v>
      </c>
      <c r="AF202" s="657">
        <f>VLOOKUP(A:A,'MCN Singapore onf rates'!E:K,7,FALSE)-4</f>
        <v>22</v>
      </c>
      <c r="AG202" s="42">
        <f t="shared" si="134"/>
        <v>114.5</v>
      </c>
      <c r="AH202" s="42">
        <f t="shared" si="135"/>
        <v>114.5</v>
      </c>
      <c r="AI202" s="42">
        <f t="shared" si="136"/>
        <v>114.5</v>
      </c>
      <c r="AJ202" s="42" t="s">
        <v>627</v>
      </c>
      <c r="AK202" s="662">
        <f>VLOOKUP(A:A,'MCN Singapore onf rates'!E:K,7,FALSE)-7</f>
        <v>19</v>
      </c>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row>
    <row r="203" spans="1:62" s="656" customFormat="1">
      <c r="A203" s="39" t="s">
        <v>77</v>
      </c>
      <c r="B203" s="40" t="s">
        <v>540</v>
      </c>
      <c r="C203" s="40" t="s">
        <v>713</v>
      </c>
      <c r="D203" s="195">
        <f>VLOOKUP(A:A,'MCN Busan onf rates'!C:D,2,FALSE)</f>
        <v>60</v>
      </c>
      <c r="E203" s="195">
        <f>VLOOKUP(A:A,'MCN Busan onf rates'!C:F,4,FALSE)</f>
        <v>0</v>
      </c>
      <c r="F203" s="195">
        <f>VLOOKUP(A:A,'MCN Singapore onf rates'!E:H,2,FALSE)</f>
        <v>17</v>
      </c>
      <c r="G203" s="195">
        <f>VLOOKUP(A:A,'MCN Singapore onf rates'!E:H,3,FALSE)</f>
        <v>0</v>
      </c>
      <c r="H203" s="195" t="e">
        <f>VLOOKUP(A:A,'NZ &amp; Pacific Island Rates'!B:G,2,FALSE)</f>
        <v>#N/A</v>
      </c>
      <c r="I203" s="195">
        <v>62.5</v>
      </c>
      <c r="J203" s="195">
        <v>10</v>
      </c>
      <c r="K203" s="494" t="s">
        <v>627</v>
      </c>
      <c r="L203" s="195">
        <f t="shared" si="128"/>
        <v>89.5</v>
      </c>
      <c r="M203" s="42">
        <f t="shared" si="117"/>
        <v>89.5</v>
      </c>
      <c r="N203" s="42">
        <f t="shared" si="137"/>
        <v>89.5</v>
      </c>
      <c r="O203" s="42">
        <f t="shared" si="138"/>
        <v>89.5</v>
      </c>
      <c r="P203" s="42" t="str">
        <f t="shared" si="127"/>
        <v>SIN</v>
      </c>
      <c r="Q203" s="657">
        <f>VLOOKUP(A:A,'MCN Singapore onf rates'!E:K,7,FALSE)</f>
        <v>23</v>
      </c>
      <c r="R203" s="42">
        <f t="shared" si="110"/>
        <v>89.5</v>
      </c>
      <c r="S203" s="42">
        <f t="shared" si="111"/>
        <v>89.5</v>
      </c>
      <c r="T203" s="42">
        <f t="shared" si="112"/>
        <v>89.5</v>
      </c>
      <c r="U203" s="42" t="str">
        <f t="shared" si="116"/>
        <v>SIN</v>
      </c>
      <c r="V203" s="657">
        <f t="shared" si="139"/>
        <v>22</v>
      </c>
      <c r="W203" s="42">
        <f t="shared" si="113"/>
        <v>89.5</v>
      </c>
      <c r="X203" s="42">
        <f t="shared" si="114"/>
        <v>89.5</v>
      </c>
      <c r="Y203" s="42">
        <f t="shared" si="115"/>
        <v>89.5</v>
      </c>
      <c r="Z203" s="54" t="str">
        <f t="shared" si="109"/>
        <v>SIN</v>
      </c>
      <c r="AA203" s="657">
        <f t="shared" si="140"/>
        <v>20</v>
      </c>
      <c r="AB203" s="42">
        <f t="shared" si="131"/>
        <v>99.5</v>
      </c>
      <c r="AC203" s="42">
        <f t="shared" si="132"/>
        <v>99.5</v>
      </c>
      <c r="AD203" s="42">
        <f t="shared" si="133"/>
        <v>99.5</v>
      </c>
      <c r="AE203" s="42" t="s">
        <v>627</v>
      </c>
      <c r="AF203" s="657">
        <f>VLOOKUP(A:A,'MCN Singapore onf rates'!E:K,7,FALSE)-4</f>
        <v>19</v>
      </c>
      <c r="AG203" s="42">
        <f t="shared" si="134"/>
        <v>99.5</v>
      </c>
      <c r="AH203" s="42">
        <f t="shared" si="135"/>
        <v>99.5</v>
      </c>
      <c r="AI203" s="42">
        <f t="shared" si="136"/>
        <v>99.5</v>
      </c>
      <c r="AJ203" s="42" t="s">
        <v>627</v>
      </c>
      <c r="AK203" s="662">
        <f>VLOOKUP(A:A,'MCN Singapore onf rates'!E:K,7,FALSE)-7</f>
        <v>16</v>
      </c>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row>
    <row r="204" spans="1:62" s="656" customFormat="1">
      <c r="A204" s="39" t="s">
        <v>649</v>
      </c>
      <c r="B204" s="40" t="s">
        <v>540</v>
      </c>
      <c r="C204" s="40" t="s">
        <v>713</v>
      </c>
      <c r="D204" s="195" t="e">
        <f>VLOOKUP(A:A,'MCN Busan onf rates'!C:D,2,FALSE)</f>
        <v>#N/A</v>
      </c>
      <c r="E204" s="195" t="e">
        <f>VLOOKUP(A:A,'MCN Busan onf rates'!C:F,4,FALSE)</f>
        <v>#N/A</v>
      </c>
      <c r="F204" s="195">
        <f>VLOOKUP(A:A,'MCN Singapore onf rates'!E:H,2,FALSE)</f>
        <v>65</v>
      </c>
      <c r="G204" s="195">
        <f>VLOOKUP(A:A,'MCN Singapore onf rates'!E:H,3,FALSE)</f>
        <v>0</v>
      </c>
      <c r="H204" s="195" t="e">
        <f>VLOOKUP(A:A,'NZ &amp; Pacific Island Rates'!B:G,2,FALSE)</f>
        <v>#N/A</v>
      </c>
      <c r="I204" s="195">
        <v>62.5</v>
      </c>
      <c r="J204" s="195">
        <v>10</v>
      </c>
      <c r="K204" s="494" t="s">
        <v>627</v>
      </c>
      <c r="L204" s="195">
        <f t="shared" si="128"/>
        <v>137.5</v>
      </c>
      <c r="M204" s="42">
        <f t="shared" si="117"/>
        <v>137.5</v>
      </c>
      <c r="N204" s="42">
        <f t="shared" si="137"/>
        <v>137.5</v>
      </c>
      <c r="O204" s="42">
        <f t="shared" si="138"/>
        <v>137.5</v>
      </c>
      <c r="P204" s="42" t="str">
        <f t="shared" si="127"/>
        <v>SIN</v>
      </c>
      <c r="Q204" s="657">
        <f>VLOOKUP(A:A,'MCN Singapore onf rates'!E:K,7,FALSE)</f>
        <v>24</v>
      </c>
      <c r="R204" s="42">
        <f t="shared" si="110"/>
        <v>137.5</v>
      </c>
      <c r="S204" s="42">
        <f t="shared" si="111"/>
        <v>137.5</v>
      </c>
      <c r="T204" s="42">
        <f t="shared" si="112"/>
        <v>137.5</v>
      </c>
      <c r="U204" s="42" t="str">
        <f t="shared" si="116"/>
        <v>SIN</v>
      </c>
      <c r="V204" s="657">
        <f t="shared" si="139"/>
        <v>23</v>
      </c>
      <c r="W204" s="42">
        <f t="shared" si="113"/>
        <v>137.5</v>
      </c>
      <c r="X204" s="42">
        <f t="shared" si="114"/>
        <v>137.5</v>
      </c>
      <c r="Y204" s="42">
        <f t="shared" si="115"/>
        <v>137.5</v>
      </c>
      <c r="Z204" s="54" t="str">
        <f t="shared" si="109"/>
        <v>SIN</v>
      </c>
      <c r="AA204" s="657">
        <f t="shared" si="140"/>
        <v>21</v>
      </c>
      <c r="AB204" s="42">
        <f t="shared" si="131"/>
        <v>147.5</v>
      </c>
      <c r="AC204" s="42">
        <f t="shared" si="132"/>
        <v>147.5</v>
      </c>
      <c r="AD204" s="42">
        <f t="shared" si="133"/>
        <v>147.5</v>
      </c>
      <c r="AE204" s="42" t="s">
        <v>627</v>
      </c>
      <c r="AF204" s="657">
        <f>VLOOKUP(A:A,'MCN Singapore onf rates'!E:K,7,FALSE)-4</f>
        <v>20</v>
      </c>
      <c r="AG204" s="42">
        <f t="shared" si="134"/>
        <v>147.5</v>
      </c>
      <c r="AH204" s="42">
        <f t="shared" si="135"/>
        <v>147.5</v>
      </c>
      <c r="AI204" s="42">
        <f t="shared" si="136"/>
        <v>147.5</v>
      </c>
      <c r="AJ204" s="42" t="s">
        <v>627</v>
      </c>
      <c r="AK204" s="662">
        <f>VLOOKUP(A:A,'MCN Singapore onf rates'!E:K,7,FALSE)-7</f>
        <v>17</v>
      </c>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row>
    <row r="205" spans="1:62" s="656" customFormat="1">
      <c r="A205" s="39" t="s">
        <v>650</v>
      </c>
      <c r="B205" s="40" t="s">
        <v>540</v>
      </c>
      <c r="C205" s="40" t="s">
        <v>713</v>
      </c>
      <c r="D205" s="195" t="e">
        <f>VLOOKUP(A:A,'MCN Busan onf rates'!C:D,2,FALSE)</f>
        <v>#N/A</v>
      </c>
      <c r="E205" s="195" t="e">
        <f>VLOOKUP(A:A,'MCN Busan onf rates'!C:F,4,FALSE)</f>
        <v>#N/A</v>
      </c>
      <c r="F205" s="195">
        <f>VLOOKUP(A:A,'MCN Singapore onf rates'!E:H,2,FALSE)</f>
        <v>167</v>
      </c>
      <c r="G205" s="195">
        <f>VLOOKUP(A:A,'MCN Singapore onf rates'!E:H,3,FALSE)</f>
        <v>334</v>
      </c>
      <c r="H205" s="195" t="e">
        <f>VLOOKUP(A:A,'NZ &amp; Pacific Island Rates'!B:G,2,FALSE)</f>
        <v>#N/A</v>
      </c>
      <c r="I205" s="195">
        <v>62.5</v>
      </c>
      <c r="J205" s="195">
        <v>10</v>
      </c>
      <c r="K205" s="494" t="s">
        <v>627</v>
      </c>
      <c r="L205" s="195">
        <f t="shared" si="128"/>
        <v>239.5</v>
      </c>
      <c r="M205" s="42">
        <f t="shared" si="117"/>
        <v>239.5</v>
      </c>
      <c r="N205" s="42">
        <f t="shared" si="137"/>
        <v>239.5</v>
      </c>
      <c r="O205" s="42">
        <f>SUM(M205*2)</f>
        <v>479</v>
      </c>
      <c r="P205" s="42" t="str">
        <f t="shared" si="127"/>
        <v>SIN</v>
      </c>
      <c r="Q205" s="657">
        <f>VLOOKUP(A:A,'MCN Singapore onf rates'!E:K,7,FALSE)</f>
        <v>31</v>
      </c>
      <c r="R205" s="42">
        <f t="shared" si="110"/>
        <v>239.5</v>
      </c>
      <c r="S205" s="42">
        <f t="shared" si="111"/>
        <v>239.5</v>
      </c>
      <c r="T205" s="42">
        <f t="shared" si="112"/>
        <v>479</v>
      </c>
      <c r="U205" s="42" t="str">
        <f t="shared" si="116"/>
        <v>SIN</v>
      </c>
      <c r="V205" s="657">
        <f t="shared" si="139"/>
        <v>30</v>
      </c>
      <c r="W205" s="42">
        <f t="shared" si="113"/>
        <v>239.5</v>
      </c>
      <c r="X205" s="42">
        <f t="shared" si="114"/>
        <v>239.5</v>
      </c>
      <c r="Y205" s="42">
        <f t="shared" si="115"/>
        <v>479</v>
      </c>
      <c r="Z205" s="54" t="str">
        <f t="shared" si="109"/>
        <v>SIN</v>
      </c>
      <c r="AA205" s="657">
        <f t="shared" si="140"/>
        <v>28</v>
      </c>
      <c r="AB205" s="42">
        <f t="shared" si="131"/>
        <v>249.5</v>
      </c>
      <c r="AC205" s="42">
        <f t="shared" si="132"/>
        <v>249.5</v>
      </c>
      <c r="AD205" s="42">
        <f t="shared" si="133"/>
        <v>489</v>
      </c>
      <c r="AE205" s="42" t="s">
        <v>627</v>
      </c>
      <c r="AF205" s="657">
        <f>VLOOKUP(A:A,'MCN Singapore onf rates'!E:K,7,FALSE)-4</f>
        <v>27</v>
      </c>
      <c r="AG205" s="42">
        <f t="shared" si="134"/>
        <v>249.5</v>
      </c>
      <c r="AH205" s="42">
        <f t="shared" si="135"/>
        <v>249.5</v>
      </c>
      <c r="AI205" s="42">
        <f t="shared" si="136"/>
        <v>489</v>
      </c>
      <c r="AJ205" s="42" t="s">
        <v>627</v>
      </c>
      <c r="AK205" s="662">
        <f>VLOOKUP(A:A,'MCN Singapore onf rates'!E:K,7,FALSE)-7</f>
        <v>24</v>
      </c>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row>
    <row r="206" spans="1:62" s="656" customFormat="1">
      <c r="A206" s="39" t="s">
        <v>322</v>
      </c>
      <c r="B206" s="40" t="s">
        <v>322</v>
      </c>
      <c r="C206" s="40" t="s">
        <v>713</v>
      </c>
      <c r="D206" s="195" t="e">
        <f>VLOOKUP(A:A,'MCN Busan onf rates'!C:D,2,FALSE)</f>
        <v>#N/A</v>
      </c>
      <c r="E206" s="195" t="e">
        <f>VLOOKUP(A:A,'MCN Busan onf rates'!C:F,4,FALSE)</f>
        <v>#N/A</v>
      </c>
      <c r="F206" s="195">
        <f>VLOOKUP(A:A,'MCN Singapore onf rates'!E:H,2,FALSE)</f>
        <v>354</v>
      </c>
      <c r="G206" s="195">
        <f>VLOOKUP(A:A,'MCN Singapore onf rates'!E:H,3,FALSE)</f>
        <v>0</v>
      </c>
      <c r="H206" s="195" t="e">
        <f>VLOOKUP(A:A,'NZ &amp; Pacific Island Rates'!B:G,2,FALSE)</f>
        <v>#N/A</v>
      </c>
      <c r="I206" s="195">
        <v>62.5</v>
      </c>
      <c r="J206" s="195">
        <v>10</v>
      </c>
      <c r="K206" s="494" t="s">
        <v>627</v>
      </c>
      <c r="L206" s="195">
        <f t="shared" si="128"/>
        <v>426.5</v>
      </c>
      <c r="M206" s="42">
        <f t="shared" si="117"/>
        <v>426.5</v>
      </c>
      <c r="N206" s="42">
        <f t="shared" si="137"/>
        <v>426.5</v>
      </c>
      <c r="O206" s="42">
        <f t="shared" ref="O206:O215" si="141">SUBTOTAL(9,M206)</f>
        <v>426.5</v>
      </c>
      <c r="P206" s="42" t="str">
        <f t="shared" si="127"/>
        <v>SIN</v>
      </c>
      <c r="Q206" s="657" t="str">
        <f>VLOOKUP(A:A,'MCN Singapore onf rates'!E:K,7,FALSE)</f>
        <v>ON APP</v>
      </c>
      <c r="R206" s="42">
        <f t="shared" si="110"/>
        <v>426.5</v>
      </c>
      <c r="S206" s="42">
        <f t="shared" si="111"/>
        <v>426.5</v>
      </c>
      <c r="T206" s="42">
        <f t="shared" si="112"/>
        <v>426.5</v>
      </c>
      <c r="U206" s="42" t="str">
        <f t="shared" si="116"/>
        <v>SIN</v>
      </c>
      <c r="V206" s="658" t="s">
        <v>690</v>
      </c>
      <c r="W206" s="42">
        <f t="shared" si="113"/>
        <v>426.5</v>
      </c>
      <c r="X206" s="42">
        <f t="shared" si="114"/>
        <v>426.5</v>
      </c>
      <c r="Y206" s="42">
        <f t="shared" si="115"/>
        <v>426.5</v>
      </c>
      <c r="Z206" s="54" t="str">
        <f t="shared" si="109"/>
        <v>SIN</v>
      </c>
      <c r="AA206" s="657" t="s">
        <v>690</v>
      </c>
      <c r="AB206" s="42">
        <f t="shared" si="131"/>
        <v>436.5</v>
      </c>
      <c r="AC206" s="42">
        <f t="shared" si="132"/>
        <v>436.5</v>
      </c>
      <c r="AD206" s="42">
        <f t="shared" si="133"/>
        <v>436.5</v>
      </c>
      <c r="AE206" s="42" t="s">
        <v>627</v>
      </c>
      <c r="AF206" s="657" t="str">
        <f>VLOOKUP(A:A,'MCN Singapore onf rates'!E:K,7,FALSE)</f>
        <v>ON APP</v>
      </c>
      <c r="AG206" s="42">
        <f t="shared" si="134"/>
        <v>436.5</v>
      </c>
      <c r="AH206" s="42">
        <f t="shared" si="135"/>
        <v>436.5</v>
      </c>
      <c r="AI206" s="42">
        <f t="shared" si="136"/>
        <v>436.5</v>
      </c>
      <c r="AJ206" s="42" t="s">
        <v>627</v>
      </c>
      <c r="AK206" s="662" t="s">
        <v>690</v>
      </c>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row>
    <row r="207" spans="1:62" s="656" customFormat="1">
      <c r="A207" s="39" t="s">
        <v>581</v>
      </c>
      <c r="B207" s="40" t="s">
        <v>423</v>
      </c>
      <c r="C207" s="40" t="s">
        <v>713</v>
      </c>
      <c r="D207" s="195" t="e">
        <f>VLOOKUP(A:A,'MCN Busan onf rates'!C:D,2,FALSE)</f>
        <v>#N/A</v>
      </c>
      <c r="E207" s="195" t="e">
        <f>VLOOKUP(A:A,'MCN Busan onf rates'!C:F,4,FALSE)</f>
        <v>#N/A</v>
      </c>
      <c r="F207" s="195">
        <f>VLOOKUP(A:A,'MCN Singapore onf rates'!E:H,2,FALSE)</f>
        <v>197</v>
      </c>
      <c r="G207" s="195">
        <f>VLOOKUP(A:A,'MCN Singapore onf rates'!E:H,3,FALSE)</f>
        <v>0</v>
      </c>
      <c r="H207" s="195" t="e">
        <f>VLOOKUP(A:A,'NZ &amp; Pacific Island Rates'!B:G,2,FALSE)</f>
        <v>#N/A</v>
      </c>
      <c r="I207" s="195">
        <v>62.5</v>
      </c>
      <c r="J207" s="195">
        <v>10</v>
      </c>
      <c r="K207" s="494" t="s">
        <v>627</v>
      </c>
      <c r="L207" s="195">
        <f t="shared" si="128"/>
        <v>269.5</v>
      </c>
      <c r="M207" s="42">
        <f t="shared" si="117"/>
        <v>269.5</v>
      </c>
      <c r="N207" s="42">
        <f t="shared" si="137"/>
        <v>269.5</v>
      </c>
      <c r="O207" s="42">
        <f t="shared" si="141"/>
        <v>269.5</v>
      </c>
      <c r="P207" s="42" t="str">
        <f t="shared" si="127"/>
        <v>SIN</v>
      </c>
      <c r="Q207" s="657">
        <f>VLOOKUP(A:A,'MCN Singapore onf rates'!E:K,7,FALSE)</f>
        <v>31</v>
      </c>
      <c r="R207" s="42">
        <f t="shared" si="110"/>
        <v>269.5</v>
      </c>
      <c r="S207" s="42">
        <f t="shared" si="111"/>
        <v>269.5</v>
      </c>
      <c r="T207" s="42">
        <f t="shared" si="112"/>
        <v>269.5</v>
      </c>
      <c r="U207" s="42" t="str">
        <f t="shared" si="116"/>
        <v>SIN</v>
      </c>
      <c r="V207" s="657">
        <f t="shared" ref="V207:V227" si="142">Q207-1</f>
        <v>30</v>
      </c>
      <c r="W207" s="42">
        <f t="shared" si="113"/>
        <v>269.5</v>
      </c>
      <c r="X207" s="42">
        <f t="shared" si="114"/>
        <v>269.5</v>
      </c>
      <c r="Y207" s="42">
        <f t="shared" si="115"/>
        <v>269.5</v>
      </c>
      <c r="Z207" s="54" t="str">
        <f t="shared" si="109"/>
        <v>SIN</v>
      </c>
      <c r="AA207" s="657">
        <f t="shared" ref="AA207:AA227" si="143">V207-2</f>
        <v>28</v>
      </c>
      <c r="AB207" s="42">
        <f t="shared" si="131"/>
        <v>279.5</v>
      </c>
      <c r="AC207" s="42">
        <f t="shared" si="132"/>
        <v>279.5</v>
      </c>
      <c r="AD207" s="42">
        <f t="shared" si="133"/>
        <v>279.5</v>
      </c>
      <c r="AE207" s="42" t="s">
        <v>627</v>
      </c>
      <c r="AF207" s="657">
        <f>VLOOKUP(A:A,'MCN Singapore onf rates'!E:K,7,FALSE)-4</f>
        <v>27</v>
      </c>
      <c r="AG207" s="42">
        <f t="shared" si="134"/>
        <v>279.5</v>
      </c>
      <c r="AH207" s="42">
        <f t="shared" si="135"/>
        <v>279.5</v>
      </c>
      <c r="AI207" s="42">
        <f t="shared" si="136"/>
        <v>279.5</v>
      </c>
      <c r="AJ207" s="42" t="s">
        <v>627</v>
      </c>
      <c r="AK207" s="662">
        <f>VLOOKUP(A:A,'MCN Singapore onf rates'!E:K,7,FALSE)-7</f>
        <v>24</v>
      </c>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row>
    <row r="208" spans="1:62" s="656" customFormat="1">
      <c r="A208" s="36" t="s">
        <v>1082</v>
      </c>
      <c r="B208" s="41" t="s">
        <v>97</v>
      </c>
      <c r="C208" s="40" t="s">
        <v>713</v>
      </c>
      <c r="D208" s="195">
        <f>VLOOKUP(A:A,'MCN Busan onf rates'!C:D,2,FALSE)</f>
        <v>330</v>
      </c>
      <c r="E208" s="195" t="str">
        <f>VLOOKUP(A:A,'MCN Busan onf rates'!C:F,4,FALSE)</f>
        <v>1CBM</v>
      </c>
      <c r="F208" s="195">
        <f>VLOOKUP(A:A,'MCN Singapore onf rates'!E:H,2,FALSE)</f>
        <v>479</v>
      </c>
      <c r="G208" s="195">
        <f>VLOOKUP(A:A,'MCN Singapore onf rates'!E:H,3,FALSE)</f>
        <v>0</v>
      </c>
      <c r="H208" s="195" t="e">
        <f>VLOOKUP(A:A,'NZ &amp; Pacific Island Rates'!B:G,2,FALSE)</f>
        <v>#N/A</v>
      </c>
      <c r="I208" s="195">
        <v>62.5</v>
      </c>
      <c r="J208" s="195">
        <v>10</v>
      </c>
      <c r="K208" s="494" t="s">
        <v>628</v>
      </c>
      <c r="L208" s="195">
        <f t="shared" ref="L208:L217" si="144">SUM(I208+D208)</f>
        <v>392.5</v>
      </c>
      <c r="M208" s="42">
        <f t="shared" si="117"/>
        <v>392.5</v>
      </c>
      <c r="N208" s="42">
        <f t="shared" si="137"/>
        <v>392.5</v>
      </c>
      <c r="O208" s="42">
        <f t="shared" si="141"/>
        <v>392.5</v>
      </c>
      <c r="P208" s="42" t="str">
        <f t="shared" si="127"/>
        <v>BUS</v>
      </c>
      <c r="Q208" s="43">
        <f>VLOOKUP(A:A,'MCN Busan onf rates'!C:K,9,FALSE)</f>
        <v>51</v>
      </c>
      <c r="R208" s="42">
        <f t="shared" si="110"/>
        <v>392.5</v>
      </c>
      <c r="S208" s="42">
        <f t="shared" si="111"/>
        <v>392.5</v>
      </c>
      <c r="T208" s="42">
        <f t="shared" si="112"/>
        <v>392.5</v>
      </c>
      <c r="U208" s="42" t="str">
        <f t="shared" si="116"/>
        <v>BUS</v>
      </c>
      <c r="V208" s="657">
        <f t="shared" si="142"/>
        <v>50</v>
      </c>
      <c r="W208" s="42">
        <f t="shared" si="113"/>
        <v>392.5</v>
      </c>
      <c r="X208" s="42">
        <f t="shared" si="114"/>
        <v>392.5</v>
      </c>
      <c r="Y208" s="42">
        <f t="shared" si="115"/>
        <v>392.5</v>
      </c>
      <c r="Z208" s="54" t="str">
        <f t="shared" si="109"/>
        <v>BUS</v>
      </c>
      <c r="AA208" s="657">
        <f t="shared" si="143"/>
        <v>48</v>
      </c>
      <c r="AB208" s="42">
        <f>SUM(F208+I208+J208)</f>
        <v>551.5</v>
      </c>
      <c r="AC208" s="42">
        <f>SUM(AB208)</f>
        <v>551.5</v>
      </c>
      <c r="AD208" s="42">
        <f>SUM(AB208)</f>
        <v>551.5</v>
      </c>
      <c r="AE208" s="42" t="s">
        <v>627</v>
      </c>
      <c r="AF208" s="657">
        <f>VLOOKUP(A:A,'MCN Singapore onf rates'!E:K,7,FALSE)-4</f>
        <v>58</v>
      </c>
      <c r="AG208" s="42">
        <f t="shared" ref="AG208:AI212" si="145">SUM(AB208+10)</f>
        <v>561.5</v>
      </c>
      <c r="AH208" s="42">
        <f t="shared" si="145"/>
        <v>561.5</v>
      </c>
      <c r="AI208" s="42">
        <f t="shared" si="145"/>
        <v>561.5</v>
      </c>
      <c r="AJ208" s="42" t="s">
        <v>627</v>
      </c>
      <c r="AK208" s="662">
        <f>VLOOKUP(A:A,'MCN Singapore onf rates'!E:K,7,FALSE)-7</f>
        <v>55</v>
      </c>
      <c r="AL208" s="191"/>
      <c r="AM208" s="191"/>
      <c r="AN208" s="191"/>
      <c r="AO208" s="191"/>
      <c r="AP208" s="191"/>
      <c r="AQ208" s="29"/>
      <c r="AR208" s="29"/>
      <c r="AS208" s="29"/>
      <c r="AT208" s="29"/>
      <c r="AU208" s="29"/>
      <c r="AV208" s="29"/>
      <c r="AW208" s="29"/>
      <c r="AX208" s="29"/>
      <c r="AY208" s="29"/>
      <c r="AZ208" s="29"/>
      <c r="BA208" s="29"/>
      <c r="BB208" s="29"/>
      <c r="BC208" s="29"/>
      <c r="BD208" s="29"/>
      <c r="BE208" s="29"/>
      <c r="BF208" s="29"/>
      <c r="BG208" s="29"/>
      <c r="BH208" s="29"/>
      <c r="BI208" s="29"/>
      <c r="BJ208" s="29"/>
    </row>
    <row r="209" spans="1:62" s="656" customFormat="1">
      <c r="A209" s="36" t="s">
        <v>373</v>
      </c>
      <c r="B209" s="41" t="s">
        <v>97</v>
      </c>
      <c r="C209" s="40" t="s">
        <v>713</v>
      </c>
      <c r="D209" s="195">
        <f>VLOOKUP(A:A,'MCN Busan onf rates'!C:D,2,FALSE)</f>
        <v>345</v>
      </c>
      <c r="E209" s="195" t="str">
        <f>VLOOKUP(A:A,'MCN Busan onf rates'!C:F,4,FALSE)</f>
        <v>1CBM</v>
      </c>
      <c r="F209" s="195">
        <f>VLOOKUP(A:A,'MCN Singapore onf rates'!E:H,2,FALSE)</f>
        <v>494</v>
      </c>
      <c r="G209" s="195">
        <f>VLOOKUP(A:A,'MCN Singapore onf rates'!E:H,3,FALSE)</f>
        <v>0</v>
      </c>
      <c r="H209" s="195" t="e">
        <f>VLOOKUP(A:A,'NZ &amp; Pacific Island Rates'!B:G,2,FALSE)</f>
        <v>#N/A</v>
      </c>
      <c r="I209" s="195">
        <v>62.5</v>
      </c>
      <c r="J209" s="195">
        <v>10</v>
      </c>
      <c r="K209" s="494" t="s">
        <v>628</v>
      </c>
      <c r="L209" s="195">
        <f t="shared" si="144"/>
        <v>407.5</v>
      </c>
      <c r="M209" s="42">
        <f t="shared" si="117"/>
        <v>407.5</v>
      </c>
      <c r="N209" s="42">
        <f t="shared" si="137"/>
        <v>407.5</v>
      </c>
      <c r="O209" s="42">
        <f t="shared" si="141"/>
        <v>407.5</v>
      </c>
      <c r="P209" s="42" t="str">
        <f t="shared" si="127"/>
        <v>BUS</v>
      </c>
      <c r="Q209" s="43">
        <f>VLOOKUP(A:A,'MCN Busan onf rates'!C:K,9,FALSE)</f>
        <v>44</v>
      </c>
      <c r="R209" s="42">
        <f t="shared" si="110"/>
        <v>407.5</v>
      </c>
      <c r="S209" s="42">
        <f t="shared" si="111"/>
        <v>407.5</v>
      </c>
      <c r="T209" s="42">
        <f t="shared" si="112"/>
        <v>407.5</v>
      </c>
      <c r="U209" s="42" t="str">
        <f t="shared" si="116"/>
        <v>BUS</v>
      </c>
      <c r="V209" s="657">
        <f t="shared" si="142"/>
        <v>43</v>
      </c>
      <c r="W209" s="42">
        <f t="shared" si="113"/>
        <v>407.5</v>
      </c>
      <c r="X209" s="42">
        <f t="shared" si="114"/>
        <v>407.5</v>
      </c>
      <c r="Y209" s="42">
        <f t="shared" si="115"/>
        <v>407.5</v>
      </c>
      <c r="Z209" s="54" t="str">
        <f t="shared" si="109"/>
        <v>BUS</v>
      </c>
      <c r="AA209" s="657">
        <f t="shared" si="143"/>
        <v>41</v>
      </c>
      <c r="AB209" s="42">
        <f>SUM(F209+I209+J209)</f>
        <v>566.5</v>
      </c>
      <c r="AC209" s="42">
        <f>SUM(AB209)</f>
        <v>566.5</v>
      </c>
      <c r="AD209" s="42">
        <f>SUM(AB209)</f>
        <v>566.5</v>
      </c>
      <c r="AE209" s="42" t="s">
        <v>627</v>
      </c>
      <c r="AF209" s="657">
        <f>VLOOKUP(A:A,'MCN Singapore onf rates'!E:K,7,FALSE)-4</f>
        <v>58</v>
      </c>
      <c r="AG209" s="42">
        <f t="shared" si="145"/>
        <v>576.5</v>
      </c>
      <c r="AH209" s="42">
        <f t="shared" si="145"/>
        <v>576.5</v>
      </c>
      <c r="AI209" s="42">
        <f t="shared" si="145"/>
        <v>576.5</v>
      </c>
      <c r="AJ209" s="42" t="s">
        <v>627</v>
      </c>
      <c r="AK209" s="662">
        <f>VLOOKUP(A:A,'MCN Singapore onf rates'!E:K,7,FALSE)-7</f>
        <v>55</v>
      </c>
      <c r="AL209" s="191"/>
      <c r="AM209" s="191"/>
      <c r="AN209" s="191"/>
      <c r="AO209" s="191"/>
      <c r="AP209" s="191"/>
      <c r="AQ209" s="29"/>
      <c r="AR209" s="29"/>
      <c r="AS209" s="29"/>
      <c r="AT209" s="29"/>
      <c r="AU209" s="29"/>
      <c r="AV209" s="29"/>
      <c r="AW209" s="29"/>
      <c r="AX209" s="29"/>
      <c r="AY209" s="29"/>
      <c r="AZ209" s="29"/>
      <c r="BA209" s="29"/>
      <c r="BB209" s="29"/>
      <c r="BC209" s="29"/>
      <c r="BD209" s="29"/>
      <c r="BE209" s="29"/>
      <c r="BF209" s="29"/>
      <c r="BG209" s="29"/>
      <c r="BH209" s="29"/>
      <c r="BI209" s="29"/>
      <c r="BJ209" s="29"/>
    </row>
    <row r="210" spans="1:62" s="656" customFormat="1">
      <c r="A210" s="36" t="s">
        <v>734</v>
      </c>
      <c r="B210" s="41" t="s">
        <v>97</v>
      </c>
      <c r="C210" s="40" t="s">
        <v>713</v>
      </c>
      <c r="D210" s="195">
        <f>VLOOKUP(A:A,'MCN Busan onf rates'!C:D,2,FALSE)</f>
        <v>340</v>
      </c>
      <c r="E210" s="195" t="str">
        <f>VLOOKUP(A:A,'MCN Busan onf rates'!C:F,4,FALSE)</f>
        <v>1CBM</v>
      </c>
      <c r="F210" s="195">
        <f>VLOOKUP(A:A,'MCN Singapore onf rates'!E:H,2,FALSE)</f>
        <v>489</v>
      </c>
      <c r="G210" s="195">
        <f>VLOOKUP(A:A,'MCN Singapore onf rates'!E:H,3,FALSE)</f>
        <v>0</v>
      </c>
      <c r="H210" s="195" t="e">
        <f>VLOOKUP(A:A,'NZ &amp; Pacific Island Rates'!B:G,2,FALSE)</f>
        <v>#N/A</v>
      </c>
      <c r="I210" s="195">
        <v>62.5</v>
      </c>
      <c r="J210" s="195">
        <v>10</v>
      </c>
      <c r="K210" s="494" t="s">
        <v>628</v>
      </c>
      <c r="L210" s="195">
        <f t="shared" si="144"/>
        <v>402.5</v>
      </c>
      <c r="M210" s="42">
        <f t="shared" si="117"/>
        <v>402.5</v>
      </c>
      <c r="N210" s="42">
        <f t="shared" si="137"/>
        <v>402.5</v>
      </c>
      <c r="O210" s="42">
        <f t="shared" si="141"/>
        <v>402.5</v>
      </c>
      <c r="P210" s="42" t="str">
        <f t="shared" si="127"/>
        <v>BUS</v>
      </c>
      <c r="Q210" s="43">
        <f>VLOOKUP(A:A,'MCN Busan onf rates'!C:K,9,FALSE)</f>
        <v>48</v>
      </c>
      <c r="R210" s="42">
        <f t="shared" si="110"/>
        <v>402.5</v>
      </c>
      <c r="S210" s="42">
        <f t="shared" si="111"/>
        <v>402.5</v>
      </c>
      <c r="T210" s="42">
        <f t="shared" si="112"/>
        <v>402.5</v>
      </c>
      <c r="U210" s="42" t="str">
        <f t="shared" si="116"/>
        <v>BUS</v>
      </c>
      <c r="V210" s="657">
        <f t="shared" si="142"/>
        <v>47</v>
      </c>
      <c r="W210" s="42">
        <f t="shared" si="113"/>
        <v>402.5</v>
      </c>
      <c r="X210" s="42">
        <f t="shared" si="114"/>
        <v>402.5</v>
      </c>
      <c r="Y210" s="42">
        <f t="shared" si="115"/>
        <v>402.5</v>
      </c>
      <c r="Z210" s="54" t="str">
        <f t="shared" si="109"/>
        <v>BUS</v>
      </c>
      <c r="AA210" s="657">
        <f t="shared" si="143"/>
        <v>45</v>
      </c>
      <c r="AB210" s="42">
        <f>SUM(F210+I210+J210)</f>
        <v>561.5</v>
      </c>
      <c r="AC210" s="42">
        <f>SUM(AB210)</f>
        <v>561.5</v>
      </c>
      <c r="AD210" s="42">
        <f>SUM(AB210)</f>
        <v>561.5</v>
      </c>
      <c r="AE210" s="42" t="s">
        <v>627</v>
      </c>
      <c r="AF210" s="657">
        <f>VLOOKUP(A:A,'MCN Singapore onf rates'!E:K,7,FALSE)-4</f>
        <v>58</v>
      </c>
      <c r="AG210" s="42">
        <f t="shared" si="145"/>
        <v>571.5</v>
      </c>
      <c r="AH210" s="42">
        <f t="shared" si="145"/>
        <v>571.5</v>
      </c>
      <c r="AI210" s="42">
        <f t="shared" si="145"/>
        <v>571.5</v>
      </c>
      <c r="AJ210" s="42" t="s">
        <v>627</v>
      </c>
      <c r="AK210" s="662">
        <f>VLOOKUP(A:A,'MCN Singapore onf rates'!E:K,7,FALSE)-7</f>
        <v>55</v>
      </c>
      <c r="AL210" s="191"/>
      <c r="AM210" s="191"/>
      <c r="AN210" s="191"/>
      <c r="AO210" s="191"/>
      <c r="AP210" s="191"/>
      <c r="AQ210" s="29"/>
      <c r="AR210" s="29"/>
      <c r="AS210" s="29"/>
      <c r="AT210" s="29"/>
      <c r="AU210" s="29"/>
      <c r="AV210" s="29"/>
      <c r="AW210" s="29"/>
      <c r="AX210" s="29"/>
      <c r="AY210" s="29"/>
      <c r="AZ210" s="29"/>
      <c r="BA210" s="29"/>
      <c r="BB210" s="29"/>
      <c r="BC210" s="29"/>
      <c r="BD210" s="29"/>
      <c r="BE210" s="29"/>
      <c r="BF210" s="29"/>
      <c r="BG210" s="29"/>
      <c r="BH210" s="29"/>
      <c r="BI210" s="29"/>
      <c r="BJ210" s="29"/>
    </row>
    <row r="211" spans="1:62" s="656" customFormat="1">
      <c r="A211" s="36" t="s">
        <v>29</v>
      </c>
      <c r="B211" s="41" t="s">
        <v>97</v>
      </c>
      <c r="C211" s="40" t="s">
        <v>713</v>
      </c>
      <c r="D211" s="195">
        <f>VLOOKUP(A:A,'MCN Busan onf rates'!C:D,2,FALSE)</f>
        <v>330</v>
      </c>
      <c r="E211" s="195" t="str">
        <f>VLOOKUP(A:A,'MCN Busan onf rates'!C:F,4,FALSE)</f>
        <v>1CBM</v>
      </c>
      <c r="F211" s="195">
        <f>VLOOKUP(A:A,'MCN Singapore onf rates'!E:H,2,FALSE)</f>
        <v>479</v>
      </c>
      <c r="G211" s="195">
        <f>VLOOKUP(A:A,'MCN Singapore onf rates'!E:H,3,FALSE)</f>
        <v>0</v>
      </c>
      <c r="H211" s="195" t="e">
        <f>VLOOKUP(A:A,'NZ &amp; Pacific Island Rates'!B:G,2,FALSE)</f>
        <v>#N/A</v>
      </c>
      <c r="I211" s="195">
        <v>62.5</v>
      </c>
      <c r="J211" s="195">
        <v>10</v>
      </c>
      <c r="K211" s="494" t="s">
        <v>628</v>
      </c>
      <c r="L211" s="195">
        <f t="shared" si="144"/>
        <v>392.5</v>
      </c>
      <c r="M211" s="42">
        <f t="shared" si="117"/>
        <v>392.5</v>
      </c>
      <c r="N211" s="42">
        <f t="shared" si="137"/>
        <v>392.5</v>
      </c>
      <c r="O211" s="42">
        <f t="shared" si="141"/>
        <v>392.5</v>
      </c>
      <c r="P211" s="42" t="str">
        <f t="shared" si="127"/>
        <v>BUS</v>
      </c>
      <c r="Q211" s="43">
        <f>VLOOKUP(A:A,'MCN Busan onf rates'!C:K,9,FALSE)</f>
        <v>47</v>
      </c>
      <c r="R211" s="42">
        <f t="shared" si="110"/>
        <v>392.5</v>
      </c>
      <c r="S211" s="42">
        <f t="shared" si="111"/>
        <v>392.5</v>
      </c>
      <c r="T211" s="42">
        <f t="shared" si="112"/>
        <v>392.5</v>
      </c>
      <c r="U211" s="42" t="str">
        <f t="shared" si="116"/>
        <v>BUS</v>
      </c>
      <c r="V211" s="657">
        <f t="shared" si="142"/>
        <v>46</v>
      </c>
      <c r="W211" s="42">
        <f t="shared" si="113"/>
        <v>392.5</v>
      </c>
      <c r="X211" s="42">
        <f t="shared" si="114"/>
        <v>392.5</v>
      </c>
      <c r="Y211" s="42">
        <f t="shared" si="115"/>
        <v>392.5</v>
      </c>
      <c r="Z211" s="54" t="str">
        <f t="shared" si="109"/>
        <v>BUS</v>
      </c>
      <c r="AA211" s="657">
        <f t="shared" si="143"/>
        <v>44</v>
      </c>
      <c r="AB211" s="42">
        <f>SUM(F211+I211+J211)</f>
        <v>551.5</v>
      </c>
      <c r="AC211" s="42">
        <f>SUM(AB211)</f>
        <v>551.5</v>
      </c>
      <c r="AD211" s="42">
        <f>SUM(AB211)</f>
        <v>551.5</v>
      </c>
      <c r="AE211" s="42" t="s">
        <v>627</v>
      </c>
      <c r="AF211" s="657">
        <f>VLOOKUP(A:A,'MCN Singapore onf rates'!E:K,7,FALSE)-4</f>
        <v>57</v>
      </c>
      <c r="AG211" s="42">
        <f t="shared" si="145"/>
        <v>561.5</v>
      </c>
      <c r="AH211" s="42">
        <f t="shared" si="145"/>
        <v>561.5</v>
      </c>
      <c r="AI211" s="42">
        <f t="shared" si="145"/>
        <v>561.5</v>
      </c>
      <c r="AJ211" s="42" t="s">
        <v>627</v>
      </c>
      <c r="AK211" s="662">
        <f>VLOOKUP(A:A,'MCN Singapore onf rates'!E:K,7,FALSE)-7</f>
        <v>54</v>
      </c>
      <c r="AL211" s="191"/>
      <c r="AM211" s="191"/>
      <c r="AN211" s="191"/>
      <c r="AO211" s="191"/>
      <c r="AP211" s="191"/>
      <c r="AQ211" s="29"/>
      <c r="AR211" s="29"/>
      <c r="AS211" s="29"/>
      <c r="AT211" s="29"/>
      <c r="AU211" s="29"/>
      <c r="AV211" s="29"/>
      <c r="AW211" s="29"/>
      <c r="AX211" s="29"/>
      <c r="AY211" s="29"/>
      <c r="AZ211" s="29"/>
      <c r="BA211" s="29"/>
      <c r="BB211" s="29"/>
      <c r="BC211" s="29"/>
      <c r="BD211" s="29"/>
      <c r="BE211" s="29"/>
      <c r="BF211" s="29"/>
      <c r="BG211" s="29"/>
      <c r="BH211" s="29"/>
      <c r="BI211" s="29"/>
      <c r="BJ211" s="29"/>
    </row>
    <row r="212" spans="1:62" s="656" customFormat="1">
      <c r="A212" s="36" t="s">
        <v>2286</v>
      </c>
      <c r="B212" s="41" t="s">
        <v>97</v>
      </c>
      <c r="C212" s="40" t="s">
        <v>713</v>
      </c>
      <c r="D212" s="195">
        <f>VLOOKUP(A:A,'MCN Busan onf rates'!C:D,2,FALSE)</f>
        <v>355</v>
      </c>
      <c r="E212" s="195" t="str">
        <f>VLOOKUP(A:A,'MCN Busan onf rates'!C:F,4,FALSE)</f>
        <v>1CBM</v>
      </c>
      <c r="F212" s="195">
        <f>VLOOKUP(A:A,'MCN Singapore onf rates'!E:H,2,FALSE)</f>
        <v>504</v>
      </c>
      <c r="G212" s="195">
        <f>VLOOKUP(A:A,'MCN Singapore onf rates'!E:H,3,FALSE)</f>
        <v>0</v>
      </c>
      <c r="H212" s="195" t="e">
        <f>VLOOKUP(A:A,'NZ &amp; Pacific Island Rates'!B:G,2,FALSE)</f>
        <v>#N/A</v>
      </c>
      <c r="I212" s="195">
        <v>62.5</v>
      </c>
      <c r="J212" s="195">
        <v>10</v>
      </c>
      <c r="K212" s="494" t="s">
        <v>628</v>
      </c>
      <c r="L212" s="195">
        <f t="shared" si="144"/>
        <v>417.5</v>
      </c>
      <c r="M212" s="42">
        <f t="shared" si="117"/>
        <v>417.5</v>
      </c>
      <c r="N212" s="42">
        <f t="shared" si="137"/>
        <v>417.5</v>
      </c>
      <c r="O212" s="42">
        <f t="shared" si="141"/>
        <v>417.5</v>
      </c>
      <c r="P212" s="42" t="str">
        <f t="shared" si="127"/>
        <v>BUS</v>
      </c>
      <c r="Q212" s="43">
        <f>VLOOKUP(A:A,'MCN Busan onf rates'!C:K,9,FALSE)</f>
        <v>49</v>
      </c>
      <c r="R212" s="42">
        <f t="shared" si="110"/>
        <v>417.5</v>
      </c>
      <c r="S212" s="42">
        <f t="shared" si="111"/>
        <v>417.5</v>
      </c>
      <c r="T212" s="42">
        <f t="shared" si="112"/>
        <v>417.5</v>
      </c>
      <c r="U212" s="42" t="str">
        <f t="shared" si="116"/>
        <v>BUS</v>
      </c>
      <c r="V212" s="657">
        <f t="shared" si="142"/>
        <v>48</v>
      </c>
      <c r="W212" s="42">
        <f t="shared" si="113"/>
        <v>417.5</v>
      </c>
      <c r="X212" s="42">
        <f t="shared" si="114"/>
        <v>417.5</v>
      </c>
      <c r="Y212" s="42">
        <f t="shared" si="115"/>
        <v>417.5</v>
      </c>
      <c r="Z212" s="54" t="str">
        <f t="shared" si="109"/>
        <v>BUS</v>
      </c>
      <c r="AA212" s="657">
        <f t="shared" si="143"/>
        <v>46</v>
      </c>
      <c r="AB212" s="42">
        <f>SUM(F212+I212+J212)</f>
        <v>576.5</v>
      </c>
      <c r="AC212" s="42">
        <f>SUM(AB212)</f>
        <v>576.5</v>
      </c>
      <c r="AD212" s="42">
        <f>SUM(AB212)</f>
        <v>576.5</v>
      </c>
      <c r="AE212" s="42" t="s">
        <v>627</v>
      </c>
      <c r="AF212" s="657">
        <f>VLOOKUP(A:A,'MCN Singapore onf rates'!E:K,7,FALSE)-4</f>
        <v>58</v>
      </c>
      <c r="AG212" s="42">
        <f t="shared" si="145"/>
        <v>586.5</v>
      </c>
      <c r="AH212" s="42">
        <f t="shared" si="145"/>
        <v>586.5</v>
      </c>
      <c r="AI212" s="42">
        <f t="shared" si="145"/>
        <v>586.5</v>
      </c>
      <c r="AJ212" s="42" t="s">
        <v>627</v>
      </c>
      <c r="AK212" s="662">
        <f>VLOOKUP(A:A,'MCN Singapore onf rates'!E:K,7,FALSE)-7</f>
        <v>55</v>
      </c>
      <c r="AL212" s="191"/>
      <c r="AM212" s="191"/>
      <c r="AN212" s="191"/>
      <c r="AO212" s="191"/>
      <c r="AP212" s="191"/>
      <c r="AQ212" s="29"/>
      <c r="AR212" s="29"/>
      <c r="AS212" s="29"/>
      <c r="AT212" s="29"/>
      <c r="AU212" s="29"/>
      <c r="AV212" s="29"/>
      <c r="AW212" s="29"/>
      <c r="AX212" s="29"/>
      <c r="AY212" s="29"/>
      <c r="AZ212" s="29"/>
      <c r="BA212" s="29"/>
      <c r="BB212" s="29"/>
      <c r="BC212" s="29"/>
      <c r="BD212" s="29"/>
      <c r="BE212" s="29"/>
      <c r="BF212" s="29"/>
      <c r="BG212" s="29"/>
      <c r="BH212" s="29"/>
      <c r="BI212" s="29"/>
      <c r="BJ212" s="29"/>
    </row>
    <row r="213" spans="1:62" s="656" customFormat="1">
      <c r="A213" s="36" t="s">
        <v>651</v>
      </c>
      <c r="B213" s="41" t="s">
        <v>97</v>
      </c>
      <c r="C213" s="40" t="s">
        <v>713</v>
      </c>
      <c r="D213" s="195">
        <f>VLOOKUP(A:A,'MCN Busan onf rates'!C:D,2,FALSE)</f>
        <v>330</v>
      </c>
      <c r="E213" s="195" t="str">
        <f>VLOOKUP(A:A,'MCN Busan onf rates'!C:F,4,FALSE)</f>
        <v>1CBM</v>
      </c>
      <c r="F213" s="195" t="e">
        <f>VLOOKUP(A:A,'MCN Singapore onf rates'!E:H,2,FALSE)</f>
        <v>#N/A</v>
      </c>
      <c r="G213" s="195" t="s">
        <v>1462</v>
      </c>
      <c r="H213" s="195" t="e">
        <f>VLOOKUP(A:A,'NZ &amp; Pacific Island Rates'!B:G,2,FALSE)</f>
        <v>#N/A</v>
      </c>
      <c r="I213" s="195">
        <v>62.5</v>
      </c>
      <c r="J213" s="195">
        <v>10</v>
      </c>
      <c r="K213" s="474" t="s">
        <v>628</v>
      </c>
      <c r="L213" s="195">
        <f t="shared" si="144"/>
        <v>392.5</v>
      </c>
      <c r="M213" s="51">
        <f t="shared" si="117"/>
        <v>392.5</v>
      </c>
      <c r="N213" s="51">
        <f t="shared" si="137"/>
        <v>392.5</v>
      </c>
      <c r="O213" s="51">
        <f t="shared" si="141"/>
        <v>392.5</v>
      </c>
      <c r="P213" s="51" t="str">
        <f t="shared" si="127"/>
        <v>BUS</v>
      </c>
      <c r="Q213" s="52">
        <f>VLOOKUP(A:A,'MCN Busan onf rates'!C:K,9,FALSE)</f>
        <v>51</v>
      </c>
      <c r="R213" s="51">
        <f t="shared" si="110"/>
        <v>392.5</v>
      </c>
      <c r="S213" s="51">
        <f t="shared" si="111"/>
        <v>392.5</v>
      </c>
      <c r="T213" s="51">
        <f t="shared" si="112"/>
        <v>392.5</v>
      </c>
      <c r="U213" s="51" t="str">
        <f t="shared" si="116"/>
        <v>BUS</v>
      </c>
      <c r="V213" s="492">
        <f t="shared" si="142"/>
        <v>50</v>
      </c>
      <c r="W213" s="51">
        <f t="shared" si="113"/>
        <v>392.5</v>
      </c>
      <c r="X213" s="51">
        <f t="shared" si="114"/>
        <v>392.5</v>
      </c>
      <c r="Y213" s="51">
        <f t="shared" si="115"/>
        <v>392.5</v>
      </c>
      <c r="Z213" s="54" t="str">
        <f t="shared" si="109"/>
        <v>BUS</v>
      </c>
      <c r="AA213" s="492">
        <f t="shared" si="143"/>
        <v>48</v>
      </c>
      <c r="AB213" s="51" t="s">
        <v>690</v>
      </c>
      <c r="AC213" s="51" t="s">
        <v>690</v>
      </c>
      <c r="AD213" s="51" t="s">
        <v>690</v>
      </c>
      <c r="AE213" s="51" t="s">
        <v>690</v>
      </c>
      <c r="AF213" s="51" t="s">
        <v>690</v>
      </c>
      <c r="AG213" s="51" t="s">
        <v>690</v>
      </c>
      <c r="AH213" s="51" t="s">
        <v>690</v>
      </c>
      <c r="AI213" s="51" t="s">
        <v>690</v>
      </c>
      <c r="AJ213" s="51" t="s">
        <v>690</v>
      </c>
      <c r="AK213" s="53" t="s">
        <v>690</v>
      </c>
      <c r="AL213" s="170"/>
      <c r="AM213" s="170"/>
      <c r="AN213" s="170"/>
      <c r="AO213" s="170"/>
      <c r="AP213" s="170"/>
      <c r="AQ213" s="29"/>
      <c r="AR213" s="29"/>
      <c r="AS213" s="29"/>
      <c r="AT213" s="29"/>
      <c r="AU213" s="29"/>
      <c r="AV213" s="29"/>
      <c r="AW213" s="29"/>
      <c r="AX213" s="29"/>
      <c r="AY213" s="29"/>
      <c r="AZ213" s="29"/>
      <c r="BA213" s="29"/>
      <c r="BB213" s="29"/>
      <c r="BC213" s="29"/>
      <c r="BD213" s="29"/>
      <c r="BE213" s="29"/>
      <c r="BF213" s="29"/>
      <c r="BG213" s="29"/>
      <c r="BH213" s="29"/>
      <c r="BI213" s="29"/>
      <c r="BJ213" s="29"/>
    </row>
    <row r="214" spans="1:62" s="656" customFormat="1">
      <c r="A214" s="36" t="s">
        <v>96</v>
      </c>
      <c r="B214" s="41" t="s">
        <v>97</v>
      </c>
      <c r="C214" s="40" t="s">
        <v>713</v>
      </c>
      <c r="D214" s="195">
        <f>VLOOKUP(A:A,'MCN Busan onf rates'!C:D,2,FALSE)</f>
        <v>345</v>
      </c>
      <c r="E214" s="195" t="str">
        <f>VLOOKUP(A:A,'MCN Busan onf rates'!C:F,4,FALSE)</f>
        <v>1CBM</v>
      </c>
      <c r="F214" s="195">
        <f>VLOOKUP(A:A,'MCN Singapore onf rates'!E:H,2,FALSE)</f>
        <v>494</v>
      </c>
      <c r="G214" s="195">
        <f>VLOOKUP(A:A,'MCN Singapore onf rates'!E:H,3,FALSE)</f>
        <v>0</v>
      </c>
      <c r="H214" s="195" t="e">
        <f>VLOOKUP(A:A,'NZ &amp; Pacific Island Rates'!B:G,2,FALSE)</f>
        <v>#N/A</v>
      </c>
      <c r="I214" s="195">
        <v>62.5</v>
      </c>
      <c r="J214" s="195">
        <v>10</v>
      </c>
      <c r="K214" s="494" t="s">
        <v>628</v>
      </c>
      <c r="L214" s="195">
        <f t="shared" si="144"/>
        <v>407.5</v>
      </c>
      <c r="M214" s="42">
        <f t="shared" si="117"/>
        <v>407.5</v>
      </c>
      <c r="N214" s="42">
        <f t="shared" si="137"/>
        <v>407.5</v>
      </c>
      <c r="O214" s="42">
        <f t="shared" si="141"/>
        <v>407.5</v>
      </c>
      <c r="P214" s="42" t="str">
        <f t="shared" si="127"/>
        <v>BUS</v>
      </c>
      <c r="Q214" s="43">
        <f>VLOOKUP(A:A,'MCN Busan onf rates'!C:K,9,FALSE)</f>
        <v>51</v>
      </c>
      <c r="R214" s="42">
        <f t="shared" si="110"/>
        <v>407.5</v>
      </c>
      <c r="S214" s="42">
        <f t="shared" si="111"/>
        <v>407.5</v>
      </c>
      <c r="T214" s="42">
        <f t="shared" si="112"/>
        <v>407.5</v>
      </c>
      <c r="U214" s="42" t="str">
        <f t="shared" si="116"/>
        <v>BUS</v>
      </c>
      <c r="V214" s="657">
        <f t="shared" si="142"/>
        <v>50</v>
      </c>
      <c r="W214" s="42">
        <f t="shared" si="113"/>
        <v>407.5</v>
      </c>
      <c r="X214" s="42">
        <f t="shared" si="114"/>
        <v>407.5</v>
      </c>
      <c r="Y214" s="42">
        <f t="shared" si="115"/>
        <v>407.5</v>
      </c>
      <c r="Z214" s="54" t="str">
        <f t="shared" si="109"/>
        <v>BUS</v>
      </c>
      <c r="AA214" s="657">
        <f t="shared" si="143"/>
        <v>48</v>
      </c>
      <c r="AB214" s="42">
        <f>SUM(F214+I214+J214)</f>
        <v>566.5</v>
      </c>
      <c r="AC214" s="42">
        <f>SUM(AB214)</f>
        <v>566.5</v>
      </c>
      <c r="AD214" s="42">
        <f>SUM(AB214)</f>
        <v>566.5</v>
      </c>
      <c r="AE214" s="42" t="s">
        <v>627</v>
      </c>
      <c r="AF214" s="657">
        <f>VLOOKUP(A:A,'MCN Singapore onf rates'!E:K,7,FALSE)-4</f>
        <v>58</v>
      </c>
      <c r="AG214" s="42">
        <f t="shared" ref="AG214:AI217" si="146">SUM(AB214+10)</f>
        <v>576.5</v>
      </c>
      <c r="AH214" s="42">
        <f t="shared" si="146"/>
        <v>576.5</v>
      </c>
      <c r="AI214" s="42">
        <f t="shared" si="146"/>
        <v>576.5</v>
      </c>
      <c r="AJ214" s="42" t="s">
        <v>627</v>
      </c>
      <c r="AK214" s="662">
        <f>VLOOKUP(A:A,'MCN Singapore onf rates'!E:K,7,FALSE)-7</f>
        <v>55</v>
      </c>
      <c r="AL214" s="191"/>
      <c r="AM214" s="191"/>
      <c r="AN214" s="191"/>
      <c r="AO214" s="191"/>
      <c r="AP214" s="191"/>
      <c r="AQ214" s="29"/>
      <c r="AR214" s="29"/>
      <c r="AS214" s="29"/>
      <c r="AT214" s="29"/>
      <c r="AU214" s="29"/>
      <c r="AV214" s="29"/>
      <c r="AW214" s="29"/>
      <c r="AX214" s="29"/>
      <c r="AY214" s="29"/>
      <c r="AZ214" s="29"/>
      <c r="BA214" s="29"/>
      <c r="BB214" s="29"/>
      <c r="BC214" s="29"/>
      <c r="BD214" s="29"/>
      <c r="BE214" s="29"/>
      <c r="BF214" s="29"/>
      <c r="BG214" s="29"/>
      <c r="BH214" s="29"/>
      <c r="BI214" s="29"/>
      <c r="BJ214" s="29"/>
    </row>
    <row r="215" spans="1:62" s="656" customFormat="1">
      <c r="A215" s="36" t="s">
        <v>200</v>
      </c>
      <c r="B215" s="41" t="s">
        <v>97</v>
      </c>
      <c r="C215" s="40" t="s">
        <v>713</v>
      </c>
      <c r="D215" s="195">
        <f>VLOOKUP(A:A,'MCN Busan onf rates'!C:D,2,FALSE)</f>
        <v>330</v>
      </c>
      <c r="E215" s="195" t="str">
        <f>VLOOKUP(A:A,'MCN Busan onf rates'!C:F,4,FALSE)</f>
        <v>1CBM</v>
      </c>
      <c r="F215" s="195">
        <f>VLOOKUP(A:A,'MCN Singapore onf rates'!E:H,2,FALSE)</f>
        <v>479</v>
      </c>
      <c r="G215" s="195">
        <f>VLOOKUP(A:A,'MCN Singapore onf rates'!E:H,3,FALSE)</f>
        <v>0</v>
      </c>
      <c r="H215" s="195" t="e">
        <f>VLOOKUP(A:A,'NZ &amp; Pacific Island Rates'!B:G,2,FALSE)</f>
        <v>#N/A</v>
      </c>
      <c r="I215" s="195">
        <v>62.5</v>
      </c>
      <c r="J215" s="195">
        <v>10</v>
      </c>
      <c r="K215" s="494" t="s">
        <v>628</v>
      </c>
      <c r="L215" s="195">
        <f t="shared" si="144"/>
        <v>392.5</v>
      </c>
      <c r="M215" s="42">
        <f t="shared" si="117"/>
        <v>392.5</v>
      </c>
      <c r="N215" s="42">
        <f t="shared" si="137"/>
        <v>392.5</v>
      </c>
      <c r="O215" s="42">
        <f t="shared" si="141"/>
        <v>392.5</v>
      </c>
      <c r="P215" s="42" t="str">
        <f t="shared" si="127"/>
        <v>BUS</v>
      </c>
      <c r="Q215" s="43">
        <f>VLOOKUP(A:A,'MCN Busan onf rates'!C:K,9,FALSE)</f>
        <v>53</v>
      </c>
      <c r="R215" s="42">
        <f t="shared" si="110"/>
        <v>392.5</v>
      </c>
      <c r="S215" s="42">
        <f t="shared" si="111"/>
        <v>392.5</v>
      </c>
      <c r="T215" s="42">
        <f t="shared" si="112"/>
        <v>392.5</v>
      </c>
      <c r="U215" s="42" t="str">
        <f t="shared" si="116"/>
        <v>BUS</v>
      </c>
      <c r="V215" s="657">
        <f t="shared" si="142"/>
        <v>52</v>
      </c>
      <c r="W215" s="42">
        <f t="shared" si="113"/>
        <v>392.5</v>
      </c>
      <c r="X215" s="42">
        <f t="shared" si="114"/>
        <v>392.5</v>
      </c>
      <c r="Y215" s="42">
        <f t="shared" si="115"/>
        <v>392.5</v>
      </c>
      <c r="Z215" s="54" t="str">
        <f t="shared" si="109"/>
        <v>BUS</v>
      </c>
      <c r="AA215" s="657">
        <f t="shared" si="143"/>
        <v>50</v>
      </c>
      <c r="AB215" s="42">
        <f>SUM(F215+I215+J215)</f>
        <v>551.5</v>
      </c>
      <c r="AC215" s="42">
        <f>SUM(AB215)</f>
        <v>551.5</v>
      </c>
      <c r="AD215" s="42">
        <f>SUM(AB215)</f>
        <v>551.5</v>
      </c>
      <c r="AE215" s="42" t="s">
        <v>627</v>
      </c>
      <c r="AF215" s="657">
        <f>VLOOKUP(A:A,'MCN Singapore onf rates'!E:K,7,FALSE)-4</f>
        <v>60</v>
      </c>
      <c r="AG215" s="42">
        <f t="shared" si="146"/>
        <v>561.5</v>
      </c>
      <c r="AH215" s="42">
        <f t="shared" si="146"/>
        <v>561.5</v>
      </c>
      <c r="AI215" s="42">
        <f t="shared" si="146"/>
        <v>561.5</v>
      </c>
      <c r="AJ215" s="42" t="s">
        <v>627</v>
      </c>
      <c r="AK215" s="662">
        <f>VLOOKUP(A:A,'MCN Singapore onf rates'!E:K,7,FALSE)-7</f>
        <v>57</v>
      </c>
      <c r="AL215" s="191"/>
      <c r="AM215" s="191"/>
      <c r="AN215" s="191"/>
      <c r="AO215" s="191"/>
      <c r="AP215" s="191"/>
      <c r="AQ215" s="29"/>
      <c r="AR215" s="29"/>
      <c r="AS215" s="29"/>
      <c r="AT215" s="29"/>
      <c r="AU215" s="29"/>
      <c r="AV215" s="29"/>
      <c r="AW215" s="29"/>
      <c r="AX215" s="29"/>
      <c r="AY215" s="29"/>
      <c r="AZ215" s="29"/>
      <c r="BA215" s="29"/>
      <c r="BB215" s="29"/>
      <c r="BC215" s="29"/>
      <c r="BD215" s="29"/>
      <c r="BE215" s="29"/>
      <c r="BF215" s="29"/>
      <c r="BG215" s="29"/>
      <c r="BH215" s="29"/>
      <c r="BI215" s="29"/>
      <c r="BJ215" s="29"/>
    </row>
    <row r="216" spans="1:62" s="656" customFormat="1">
      <c r="A216" s="36" t="s">
        <v>582</v>
      </c>
      <c r="B216" s="41" t="s">
        <v>97</v>
      </c>
      <c r="C216" s="40" t="s">
        <v>713</v>
      </c>
      <c r="D216" s="195">
        <f>VLOOKUP(A:A,'MCN Busan onf rates'!C:D,2,FALSE)</f>
        <v>190</v>
      </c>
      <c r="E216" s="195" t="str">
        <f>VLOOKUP(A:A,'MCN Busan onf rates'!C:F,4,FALSE)</f>
        <v>2CBM</v>
      </c>
      <c r="F216" s="195">
        <f>VLOOKUP(A:A,'MCN Singapore onf rates'!E:H,2,FALSE)</f>
        <v>349</v>
      </c>
      <c r="G216" s="195">
        <f>VLOOKUP(A:A,'MCN Singapore onf rates'!E:H,3,FALSE)</f>
        <v>698</v>
      </c>
      <c r="H216" s="195" t="e">
        <f>VLOOKUP(A:A,'NZ &amp; Pacific Island Rates'!B:G,2,FALSE)</f>
        <v>#N/A</v>
      </c>
      <c r="I216" s="195">
        <v>62.5</v>
      </c>
      <c r="J216" s="195">
        <v>10</v>
      </c>
      <c r="K216" s="494" t="s">
        <v>628</v>
      </c>
      <c r="L216" s="195">
        <f t="shared" si="144"/>
        <v>252.5</v>
      </c>
      <c r="M216" s="42">
        <f t="shared" si="117"/>
        <v>252.5</v>
      </c>
      <c r="N216" s="42">
        <f t="shared" si="137"/>
        <v>252.5</v>
      </c>
      <c r="O216" s="42">
        <f>SUM(M216*2)</f>
        <v>505</v>
      </c>
      <c r="P216" s="42" t="str">
        <f t="shared" si="127"/>
        <v>BUS</v>
      </c>
      <c r="Q216" s="43">
        <f>VLOOKUP(A:A,'MCN Busan onf rates'!C:K,9,FALSE)</f>
        <v>15</v>
      </c>
      <c r="R216" s="42">
        <f t="shared" si="110"/>
        <v>252.5</v>
      </c>
      <c r="S216" s="42">
        <f t="shared" si="111"/>
        <v>252.5</v>
      </c>
      <c r="T216" s="42">
        <f t="shared" si="112"/>
        <v>505</v>
      </c>
      <c r="U216" s="42" t="str">
        <f t="shared" si="116"/>
        <v>BUS</v>
      </c>
      <c r="V216" s="657">
        <f t="shared" si="142"/>
        <v>14</v>
      </c>
      <c r="W216" s="42">
        <f t="shared" si="113"/>
        <v>252.5</v>
      </c>
      <c r="X216" s="42">
        <f t="shared" si="114"/>
        <v>252.5</v>
      </c>
      <c r="Y216" s="42">
        <f t="shared" si="115"/>
        <v>505</v>
      </c>
      <c r="Z216" s="54" t="str">
        <f t="shared" si="109"/>
        <v>BUS</v>
      </c>
      <c r="AA216" s="657">
        <f t="shared" si="143"/>
        <v>12</v>
      </c>
      <c r="AB216" s="42">
        <f>SUM(F216+I216+J216)</f>
        <v>421.5</v>
      </c>
      <c r="AC216" s="42">
        <f>SUM(AB216)</f>
        <v>421.5</v>
      </c>
      <c r="AD216" s="42">
        <f>SUM(AC216*3)</f>
        <v>1264.5</v>
      </c>
      <c r="AE216" s="42" t="s">
        <v>627</v>
      </c>
      <c r="AF216" s="657">
        <f>VLOOKUP(A:A,'MCN Singapore onf rates'!E:K,7,FALSE)-4</f>
        <v>45</v>
      </c>
      <c r="AG216" s="42">
        <f t="shared" si="146"/>
        <v>431.5</v>
      </c>
      <c r="AH216" s="42">
        <f t="shared" si="146"/>
        <v>431.5</v>
      </c>
      <c r="AI216" s="42">
        <f t="shared" si="146"/>
        <v>1274.5</v>
      </c>
      <c r="AJ216" s="42" t="s">
        <v>627</v>
      </c>
      <c r="AK216" s="662">
        <f>VLOOKUP(A:A,'MCN Singapore onf rates'!E:K,7,FALSE)-7</f>
        <v>42</v>
      </c>
      <c r="AL216" s="191"/>
      <c r="AM216" s="191"/>
      <c r="AN216" s="191"/>
      <c r="AO216" s="191"/>
      <c r="AP216" s="191"/>
      <c r="AQ216" s="29"/>
      <c r="AR216" s="29"/>
      <c r="AS216" s="29"/>
      <c r="AT216" s="29"/>
      <c r="AU216" s="29"/>
      <c r="AV216" s="29"/>
      <c r="AW216" s="29"/>
      <c r="AX216" s="29"/>
      <c r="AY216" s="29"/>
      <c r="AZ216" s="29"/>
      <c r="BA216" s="29"/>
      <c r="BB216" s="29"/>
      <c r="BC216" s="29"/>
      <c r="BD216" s="29"/>
      <c r="BE216" s="29"/>
      <c r="BF216" s="29"/>
      <c r="BG216" s="29"/>
      <c r="BH216" s="29"/>
      <c r="BI216" s="29"/>
      <c r="BJ216" s="29"/>
    </row>
    <row r="217" spans="1:62" s="656" customFormat="1" ht="15" customHeight="1">
      <c r="A217" s="36" t="s">
        <v>363</v>
      </c>
      <c r="B217" s="41" t="s">
        <v>97</v>
      </c>
      <c r="C217" s="40" t="s">
        <v>713</v>
      </c>
      <c r="D217" s="195">
        <f>VLOOKUP(A:A,'MCN Busan onf rates'!C:D,2,FALSE)</f>
        <v>330</v>
      </c>
      <c r="E217" s="195" t="str">
        <f>VLOOKUP(A:A,'MCN Busan onf rates'!C:F,4,FALSE)</f>
        <v>1CBM</v>
      </c>
      <c r="F217" s="195">
        <f>VLOOKUP(A:A,'MCN Singapore onf rates'!E:H,2,FALSE)</f>
        <v>479</v>
      </c>
      <c r="G217" s="195">
        <f>VLOOKUP(A:A,'MCN Singapore onf rates'!E:H,3,FALSE)</f>
        <v>0</v>
      </c>
      <c r="H217" s="195" t="e">
        <f>VLOOKUP(A:A,'NZ &amp; Pacific Island Rates'!B:G,2,FALSE)</f>
        <v>#N/A</v>
      </c>
      <c r="I217" s="195">
        <v>62.5</v>
      </c>
      <c r="J217" s="195">
        <v>10</v>
      </c>
      <c r="K217" s="494" t="s">
        <v>628</v>
      </c>
      <c r="L217" s="195">
        <f t="shared" si="144"/>
        <v>392.5</v>
      </c>
      <c r="M217" s="42">
        <f t="shared" si="117"/>
        <v>392.5</v>
      </c>
      <c r="N217" s="42">
        <f t="shared" si="137"/>
        <v>392.5</v>
      </c>
      <c r="O217" s="42">
        <f>SUM(M217)</f>
        <v>392.5</v>
      </c>
      <c r="P217" s="42" t="str">
        <f t="shared" si="127"/>
        <v>BUS</v>
      </c>
      <c r="Q217" s="43">
        <f>VLOOKUP(A:A,'MCN Busan onf rates'!C:K,9,FALSE)</f>
        <v>53</v>
      </c>
      <c r="R217" s="42">
        <f t="shared" si="110"/>
        <v>392.5</v>
      </c>
      <c r="S217" s="42">
        <f t="shared" si="111"/>
        <v>392.5</v>
      </c>
      <c r="T217" s="42">
        <f t="shared" si="112"/>
        <v>392.5</v>
      </c>
      <c r="U217" s="42" t="str">
        <f t="shared" si="116"/>
        <v>BUS</v>
      </c>
      <c r="V217" s="657">
        <f t="shared" si="142"/>
        <v>52</v>
      </c>
      <c r="W217" s="42">
        <f t="shared" si="113"/>
        <v>392.5</v>
      </c>
      <c r="X217" s="42">
        <f t="shared" si="114"/>
        <v>392.5</v>
      </c>
      <c r="Y217" s="42">
        <f t="shared" si="115"/>
        <v>392.5</v>
      </c>
      <c r="Z217" s="54" t="str">
        <f t="shared" si="109"/>
        <v>BUS</v>
      </c>
      <c r="AA217" s="657">
        <f t="shared" si="143"/>
        <v>50</v>
      </c>
      <c r="AB217" s="42">
        <f>SUM(F217+I217+J217)</f>
        <v>551.5</v>
      </c>
      <c r="AC217" s="42">
        <f>SUM(AB217)</f>
        <v>551.5</v>
      </c>
      <c r="AD217" s="42">
        <f>SUM(AB217)</f>
        <v>551.5</v>
      </c>
      <c r="AE217" s="42" t="s">
        <v>627</v>
      </c>
      <c r="AF217" s="657">
        <f>VLOOKUP(A:A,'MCN Singapore onf rates'!E:K,7,FALSE)-4</f>
        <v>60</v>
      </c>
      <c r="AG217" s="42">
        <f t="shared" si="146"/>
        <v>561.5</v>
      </c>
      <c r="AH217" s="42">
        <f t="shared" si="146"/>
        <v>561.5</v>
      </c>
      <c r="AI217" s="42">
        <f t="shared" si="146"/>
        <v>561.5</v>
      </c>
      <c r="AJ217" s="42" t="s">
        <v>627</v>
      </c>
      <c r="AK217" s="662">
        <f>VLOOKUP(A:A,'MCN Singapore onf rates'!E:K,7,FALSE)-7</f>
        <v>57</v>
      </c>
      <c r="AL217" s="191"/>
      <c r="AM217" s="191"/>
      <c r="AN217" s="191"/>
      <c r="AO217" s="191"/>
      <c r="AP217" s="191"/>
      <c r="AQ217" s="29"/>
      <c r="AR217" s="29"/>
      <c r="AS217" s="29"/>
      <c r="AT217" s="29"/>
      <c r="AU217" s="29"/>
      <c r="AV217" s="29"/>
      <c r="AW217" s="29"/>
      <c r="AX217" s="29"/>
      <c r="AY217" s="29"/>
      <c r="AZ217" s="29"/>
      <c r="BA217" s="29"/>
      <c r="BB217" s="29"/>
      <c r="BC217" s="29"/>
      <c r="BD217" s="29"/>
      <c r="BE217" s="29"/>
      <c r="BF217" s="29"/>
      <c r="BG217" s="29"/>
      <c r="BH217" s="29"/>
      <c r="BI217" s="29"/>
      <c r="BJ217" s="29"/>
    </row>
    <row r="218" spans="1:62" s="656" customFormat="1">
      <c r="A218" s="36" t="s">
        <v>337</v>
      </c>
      <c r="B218" s="41" t="s">
        <v>97</v>
      </c>
      <c r="C218" s="40" t="s">
        <v>713</v>
      </c>
      <c r="D218" s="195">
        <f>VLOOKUP(A:A,'MCN Busan onf rates'!C:D,2,FALSE)</f>
        <v>325</v>
      </c>
      <c r="E218" s="195" t="str">
        <f>VLOOKUP(A:A,'MCN Busan onf rates'!C:F,4,FALSE)</f>
        <v>1CBM</v>
      </c>
      <c r="F218" s="195">
        <f>VLOOKUP(A:A,'MCN Singapore onf rates'!E:H,2,FALSE)</f>
        <v>270</v>
      </c>
      <c r="G218" s="195">
        <f>VLOOKUP(A:A,'MCN Singapore onf rates'!E:H,3,FALSE)</f>
        <v>0</v>
      </c>
      <c r="H218" s="195" t="e">
        <f>VLOOKUP(A:A,'NZ &amp; Pacific Island Rates'!B:G,2,FALSE)</f>
        <v>#N/A</v>
      </c>
      <c r="I218" s="195">
        <v>62.5</v>
      </c>
      <c r="J218" s="195">
        <v>10</v>
      </c>
      <c r="K218" s="494" t="s">
        <v>627</v>
      </c>
      <c r="L218" s="195">
        <f>SUM(I218+F218+J218)</f>
        <v>342.5</v>
      </c>
      <c r="M218" s="42">
        <f t="shared" si="117"/>
        <v>342.5</v>
      </c>
      <c r="N218" s="42">
        <f t="shared" si="137"/>
        <v>342.5</v>
      </c>
      <c r="O218" s="42">
        <f>SUBTOTAL(9,M218)</f>
        <v>342.5</v>
      </c>
      <c r="P218" s="42" t="str">
        <f t="shared" si="127"/>
        <v>SIN</v>
      </c>
      <c r="Q218" s="657">
        <f>VLOOKUP(A:A,'MCN Singapore onf rates'!E:K,7,FALSE)</f>
        <v>44</v>
      </c>
      <c r="R218" s="42">
        <f t="shared" si="110"/>
        <v>342.5</v>
      </c>
      <c r="S218" s="42">
        <f t="shared" si="111"/>
        <v>342.5</v>
      </c>
      <c r="T218" s="42">
        <f t="shared" si="112"/>
        <v>342.5</v>
      </c>
      <c r="U218" s="42" t="str">
        <f t="shared" si="116"/>
        <v>SIN</v>
      </c>
      <c r="V218" s="657">
        <f t="shared" si="142"/>
        <v>43</v>
      </c>
      <c r="W218" s="42">
        <f t="shared" si="113"/>
        <v>342.5</v>
      </c>
      <c r="X218" s="42">
        <f t="shared" si="114"/>
        <v>342.5</v>
      </c>
      <c r="Y218" s="42">
        <f t="shared" si="115"/>
        <v>342.5</v>
      </c>
      <c r="Z218" s="54" t="str">
        <f t="shared" si="109"/>
        <v>SIN</v>
      </c>
      <c r="AA218" s="657">
        <f t="shared" si="143"/>
        <v>41</v>
      </c>
      <c r="AB218" s="42">
        <f t="shared" ref="AB218:AD219" si="147">SUM(W218+10)</f>
        <v>352.5</v>
      </c>
      <c r="AC218" s="42">
        <f t="shared" si="147"/>
        <v>352.5</v>
      </c>
      <c r="AD218" s="42">
        <f t="shared" si="147"/>
        <v>352.5</v>
      </c>
      <c r="AE218" s="42" t="s">
        <v>627</v>
      </c>
      <c r="AF218" s="657">
        <f>VLOOKUP(A:A,'MCN Singapore onf rates'!E:K,7,FALSE)-4</f>
        <v>40</v>
      </c>
      <c r="AG218" s="42">
        <f t="shared" ref="AG218:AI219" si="148">SUM(W218+10)</f>
        <v>352.5</v>
      </c>
      <c r="AH218" s="42">
        <f t="shared" si="148"/>
        <v>352.5</v>
      </c>
      <c r="AI218" s="42">
        <f t="shared" si="148"/>
        <v>352.5</v>
      </c>
      <c r="AJ218" s="42" t="s">
        <v>627</v>
      </c>
      <c r="AK218" s="662" t="s">
        <v>690</v>
      </c>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row>
    <row r="219" spans="1:62" s="656" customFormat="1" ht="16.2" customHeight="1">
      <c r="A219" s="36" t="s">
        <v>269</v>
      </c>
      <c r="B219" s="41" t="s">
        <v>97</v>
      </c>
      <c r="C219" s="40" t="s">
        <v>713</v>
      </c>
      <c r="D219" s="195">
        <f>VLOOKUP(A:A,'MCN Busan onf rates'!C:D,2,FALSE)</f>
        <v>320</v>
      </c>
      <c r="E219" s="195" t="str">
        <f>VLOOKUP(A:A,'MCN Busan onf rates'!C:F,4,FALSE)</f>
        <v>2CBM</v>
      </c>
      <c r="F219" s="195">
        <f>VLOOKUP(A:A,'MCN Singapore onf rates'!E:H,2,FALSE)</f>
        <v>278</v>
      </c>
      <c r="G219" s="195">
        <f>VLOOKUP(A:A,'MCN Singapore onf rates'!E:H,3,FALSE)</f>
        <v>0</v>
      </c>
      <c r="H219" s="195" t="e">
        <f>VLOOKUP(A:A,'NZ &amp; Pacific Island Rates'!B:G,2,FALSE)</f>
        <v>#N/A</v>
      </c>
      <c r="I219" s="195">
        <v>62.5</v>
      </c>
      <c r="J219" s="195">
        <v>10</v>
      </c>
      <c r="K219" s="494" t="s">
        <v>627</v>
      </c>
      <c r="L219" s="195">
        <f>SUM(I219+F219+J219)</f>
        <v>350.5</v>
      </c>
      <c r="M219" s="42">
        <f t="shared" si="117"/>
        <v>350.5</v>
      </c>
      <c r="N219" s="42">
        <f t="shared" si="137"/>
        <v>350.5</v>
      </c>
      <c r="O219" s="42">
        <f>SUBTOTAL(9,M219)</f>
        <v>350.5</v>
      </c>
      <c r="P219" s="42" t="str">
        <f t="shared" si="127"/>
        <v>SIN</v>
      </c>
      <c r="Q219" s="657">
        <f>VLOOKUP(A:A,'MCN Singapore onf rates'!E:K,7,FALSE)</f>
        <v>44</v>
      </c>
      <c r="R219" s="42">
        <f t="shared" si="110"/>
        <v>350.5</v>
      </c>
      <c r="S219" s="42">
        <f t="shared" si="111"/>
        <v>350.5</v>
      </c>
      <c r="T219" s="42">
        <f t="shared" si="112"/>
        <v>350.5</v>
      </c>
      <c r="U219" s="42" t="str">
        <f t="shared" si="116"/>
        <v>SIN</v>
      </c>
      <c r="V219" s="657">
        <f t="shared" si="142"/>
        <v>43</v>
      </c>
      <c r="W219" s="42">
        <f t="shared" si="113"/>
        <v>350.5</v>
      </c>
      <c r="X219" s="42">
        <f t="shared" si="114"/>
        <v>350.5</v>
      </c>
      <c r="Y219" s="42">
        <f t="shared" si="115"/>
        <v>350.5</v>
      </c>
      <c r="Z219" s="54" t="str">
        <f t="shared" si="109"/>
        <v>SIN</v>
      </c>
      <c r="AA219" s="657">
        <f t="shared" si="143"/>
        <v>41</v>
      </c>
      <c r="AB219" s="42">
        <f t="shared" si="147"/>
        <v>360.5</v>
      </c>
      <c r="AC219" s="42">
        <f t="shared" si="147"/>
        <v>360.5</v>
      </c>
      <c r="AD219" s="42">
        <f t="shared" si="147"/>
        <v>360.5</v>
      </c>
      <c r="AE219" s="42" t="s">
        <v>627</v>
      </c>
      <c r="AF219" s="657">
        <f>VLOOKUP(A:A,'MCN Singapore onf rates'!E:K,7,FALSE)-4</f>
        <v>40</v>
      </c>
      <c r="AG219" s="42">
        <f t="shared" si="148"/>
        <v>360.5</v>
      </c>
      <c r="AH219" s="42">
        <f t="shared" si="148"/>
        <v>360.5</v>
      </c>
      <c r="AI219" s="42">
        <f t="shared" si="148"/>
        <v>360.5</v>
      </c>
      <c r="AJ219" s="42" t="str">
        <f>Z219</f>
        <v>SIN</v>
      </c>
      <c r="AK219" s="662">
        <f>VLOOKUP(A:A,'MCN Singapore onf rates'!E:K,7,FALSE)-7</f>
        <v>37</v>
      </c>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row>
    <row r="220" spans="1:62" s="656" customFormat="1">
      <c r="A220" s="39" t="s">
        <v>724</v>
      </c>
      <c r="B220" s="40" t="s">
        <v>721</v>
      </c>
      <c r="C220" s="40" t="s">
        <v>713</v>
      </c>
      <c r="D220" s="195" t="e">
        <f>VLOOKUP(A:A,'MCN Busan onf rates'!C:D,2,FALSE)</f>
        <v>#N/A</v>
      </c>
      <c r="E220" s="195" t="s">
        <v>1105</v>
      </c>
      <c r="F220" s="195" t="e">
        <f>VLOOKUP(A:A,'MCN Singapore onf rates'!E:H,2,FALSE)</f>
        <v>#N/A</v>
      </c>
      <c r="G220" s="195" t="s">
        <v>1462</v>
      </c>
      <c r="H220" s="195">
        <v>430</v>
      </c>
      <c r="I220" s="195">
        <v>0</v>
      </c>
      <c r="J220" s="195">
        <v>100</v>
      </c>
      <c r="K220" s="474" t="s">
        <v>628</v>
      </c>
      <c r="L220" s="195">
        <f t="shared" ref="L220:L226" si="149">SUM(J220+H220)</f>
        <v>530</v>
      </c>
      <c r="M220" s="51">
        <f t="shared" si="117"/>
        <v>530</v>
      </c>
      <c r="N220" s="51">
        <f t="shared" si="137"/>
        <v>530</v>
      </c>
      <c r="O220" s="51">
        <f t="shared" ref="O220:O226" si="150">SUM(M220*2)</f>
        <v>1060</v>
      </c>
      <c r="P220" s="51" t="str">
        <f t="shared" si="127"/>
        <v>BUS</v>
      </c>
      <c r="Q220" s="52">
        <f>VLOOKUP(A:A,Micronesia!A:E,5,FALSE)</f>
        <v>44</v>
      </c>
      <c r="R220" s="51">
        <f t="shared" si="110"/>
        <v>530</v>
      </c>
      <c r="S220" s="51">
        <f t="shared" si="111"/>
        <v>530</v>
      </c>
      <c r="T220" s="51">
        <f t="shared" si="112"/>
        <v>1060</v>
      </c>
      <c r="U220" s="51" t="str">
        <f t="shared" si="116"/>
        <v>BUS</v>
      </c>
      <c r="V220" s="492">
        <f t="shared" si="142"/>
        <v>43</v>
      </c>
      <c r="W220" s="51">
        <f t="shared" si="113"/>
        <v>530</v>
      </c>
      <c r="X220" s="51">
        <f t="shared" si="114"/>
        <v>530</v>
      </c>
      <c r="Y220" s="51">
        <f t="shared" si="115"/>
        <v>1060</v>
      </c>
      <c r="Z220" s="54" t="str">
        <f t="shared" ref="Z220:Z283" si="151">P220</f>
        <v>BUS</v>
      </c>
      <c r="AA220" s="492">
        <f t="shared" si="143"/>
        <v>41</v>
      </c>
      <c r="AB220" s="51" t="s">
        <v>690</v>
      </c>
      <c r="AC220" s="51" t="s">
        <v>690</v>
      </c>
      <c r="AD220" s="51" t="s">
        <v>690</v>
      </c>
      <c r="AE220" s="51" t="s">
        <v>690</v>
      </c>
      <c r="AF220" s="51" t="s">
        <v>690</v>
      </c>
      <c r="AG220" s="51" t="s">
        <v>690</v>
      </c>
      <c r="AH220" s="51" t="s">
        <v>690</v>
      </c>
      <c r="AI220" s="51" t="s">
        <v>690</v>
      </c>
      <c r="AJ220" s="51" t="s">
        <v>690</v>
      </c>
      <c r="AK220" s="53" t="s">
        <v>690</v>
      </c>
      <c r="AL220" s="170"/>
      <c r="AM220" s="170"/>
      <c r="AN220" s="170"/>
      <c r="AO220" s="170"/>
      <c r="AP220" s="170"/>
      <c r="AQ220" s="29"/>
      <c r="AR220" s="29"/>
      <c r="AS220" s="29"/>
      <c r="AT220" s="29"/>
      <c r="AU220" s="29"/>
      <c r="AV220" s="29"/>
      <c r="AW220" s="29"/>
      <c r="AX220" s="29"/>
      <c r="AY220" s="29"/>
      <c r="AZ220" s="29"/>
      <c r="BA220" s="29"/>
      <c r="BB220" s="29"/>
      <c r="BC220" s="29"/>
      <c r="BD220" s="29"/>
      <c r="BE220" s="29"/>
      <c r="BF220" s="29"/>
      <c r="BG220" s="29"/>
      <c r="BH220" s="29"/>
      <c r="BI220" s="29"/>
      <c r="BJ220" s="29"/>
    </row>
    <row r="221" spans="1:62" s="656" customFormat="1">
      <c r="A221" s="39" t="s">
        <v>720</v>
      </c>
      <c r="B221" s="40" t="s">
        <v>721</v>
      </c>
      <c r="C221" s="40" t="s">
        <v>713</v>
      </c>
      <c r="D221" s="195" t="e">
        <f>VLOOKUP(A:A,'MCN Busan onf rates'!C:D,2,FALSE)</f>
        <v>#N/A</v>
      </c>
      <c r="E221" s="195" t="s">
        <v>1105</v>
      </c>
      <c r="F221" s="195" t="e">
        <f>VLOOKUP(A:A,'MCN Singapore onf rates'!E:H,2,FALSE)</f>
        <v>#N/A</v>
      </c>
      <c r="G221" s="195" t="s">
        <v>1462</v>
      </c>
      <c r="H221" s="195">
        <v>370</v>
      </c>
      <c r="I221" s="195">
        <v>0</v>
      </c>
      <c r="J221" s="195">
        <v>100</v>
      </c>
      <c r="K221" s="474" t="s">
        <v>628</v>
      </c>
      <c r="L221" s="195">
        <f t="shared" si="149"/>
        <v>470</v>
      </c>
      <c r="M221" s="51">
        <f t="shared" si="117"/>
        <v>470</v>
      </c>
      <c r="N221" s="51">
        <f t="shared" si="137"/>
        <v>470</v>
      </c>
      <c r="O221" s="51">
        <f t="shared" si="150"/>
        <v>940</v>
      </c>
      <c r="P221" s="51" t="str">
        <f t="shared" si="127"/>
        <v>BUS</v>
      </c>
      <c r="Q221" s="52">
        <f>VLOOKUP(A:A,Micronesia!A:E,5,FALSE)</f>
        <v>35</v>
      </c>
      <c r="R221" s="51">
        <f t="shared" ref="R221:R284" si="152">M221</f>
        <v>470</v>
      </c>
      <c r="S221" s="51">
        <f t="shared" ref="S221:S284" si="153">N221</f>
        <v>470</v>
      </c>
      <c r="T221" s="51">
        <f t="shared" ref="T221:T284" si="154">O221</f>
        <v>940</v>
      </c>
      <c r="U221" s="51" t="str">
        <f t="shared" si="116"/>
        <v>BUS</v>
      </c>
      <c r="V221" s="492">
        <f t="shared" si="142"/>
        <v>34</v>
      </c>
      <c r="W221" s="51">
        <f t="shared" ref="W221:W284" si="155">M221</f>
        <v>470</v>
      </c>
      <c r="X221" s="51">
        <f t="shared" ref="X221:X284" si="156">N221</f>
        <v>470</v>
      </c>
      <c r="Y221" s="51">
        <f t="shared" ref="Y221:Y284" si="157">O221</f>
        <v>940</v>
      </c>
      <c r="Z221" s="54" t="str">
        <f t="shared" si="151"/>
        <v>BUS</v>
      </c>
      <c r="AA221" s="492">
        <f t="shared" si="143"/>
        <v>32</v>
      </c>
      <c r="AB221" s="51" t="s">
        <v>690</v>
      </c>
      <c r="AC221" s="51" t="s">
        <v>690</v>
      </c>
      <c r="AD221" s="51" t="s">
        <v>690</v>
      </c>
      <c r="AE221" s="51" t="s">
        <v>690</v>
      </c>
      <c r="AF221" s="51" t="s">
        <v>690</v>
      </c>
      <c r="AG221" s="51" t="s">
        <v>690</v>
      </c>
      <c r="AH221" s="51" t="s">
        <v>690</v>
      </c>
      <c r="AI221" s="51" t="s">
        <v>690</v>
      </c>
      <c r="AJ221" s="51" t="s">
        <v>690</v>
      </c>
      <c r="AK221" s="53" t="s">
        <v>690</v>
      </c>
      <c r="AL221" s="170"/>
      <c r="AM221" s="170"/>
      <c r="AN221" s="170"/>
      <c r="AO221" s="170"/>
      <c r="AP221" s="170"/>
      <c r="AQ221" s="29"/>
      <c r="AR221" s="29"/>
      <c r="AS221" s="29"/>
      <c r="AT221" s="29"/>
      <c r="AU221" s="29"/>
      <c r="AV221" s="29"/>
      <c r="AW221" s="29"/>
      <c r="AX221" s="29"/>
      <c r="AY221" s="29"/>
      <c r="AZ221" s="29"/>
      <c r="BA221" s="29"/>
      <c r="BB221" s="29"/>
      <c r="BC221" s="29"/>
      <c r="BD221" s="29"/>
      <c r="BE221" s="29"/>
      <c r="BF221" s="29"/>
      <c r="BG221" s="29"/>
      <c r="BH221" s="29"/>
      <c r="BI221" s="29"/>
      <c r="BJ221" s="29"/>
    </row>
    <row r="222" spans="1:62" s="656" customFormat="1">
      <c r="A222" s="39" t="s">
        <v>723</v>
      </c>
      <c r="B222" s="40" t="s">
        <v>721</v>
      </c>
      <c r="C222" s="40" t="s">
        <v>713</v>
      </c>
      <c r="D222" s="195" t="e">
        <f>VLOOKUP(A:A,'MCN Busan onf rates'!C:D,2,FALSE)</f>
        <v>#N/A</v>
      </c>
      <c r="E222" s="195" t="s">
        <v>1105</v>
      </c>
      <c r="F222" s="195" t="e">
        <f>VLOOKUP(A:A,'MCN Singapore onf rates'!E:H,2,FALSE)</f>
        <v>#N/A</v>
      </c>
      <c r="G222" s="195" t="s">
        <v>1462</v>
      </c>
      <c r="H222" s="195">
        <v>400</v>
      </c>
      <c r="I222" s="195">
        <v>0</v>
      </c>
      <c r="J222" s="195">
        <v>100</v>
      </c>
      <c r="K222" s="474" t="s">
        <v>628</v>
      </c>
      <c r="L222" s="195">
        <f t="shared" si="149"/>
        <v>500</v>
      </c>
      <c r="M222" s="51">
        <f t="shared" si="117"/>
        <v>500</v>
      </c>
      <c r="N222" s="51">
        <f t="shared" si="137"/>
        <v>500</v>
      </c>
      <c r="O222" s="51">
        <f t="shared" si="150"/>
        <v>1000</v>
      </c>
      <c r="P222" s="51" t="str">
        <f t="shared" si="127"/>
        <v>BUS</v>
      </c>
      <c r="Q222" s="52">
        <f>VLOOKUP(A:A,Micronesia!A:E,5,FALSE)</f>
        <v>39</v>
      </c>
      <c r="R222" s="51">
        <f t="shared" si="152"/>
        <v>500</v>
      </c>
      <c r="S222" s="51">
        <f t="shared" si="153"/>
        <v>500</v>
      </c>
      <c r="T222" s="51">
        <f t="shared" si="154"/>
        <v>1000</v>
      </c>
      <c r="U222" s="51" t="str">
        <f t="shared" ref="U222:U285" si="158">P222</f>
        <v>BUS</v>
      </c>
      <c r="V222" s="492">
        <f t="shared" si="142"/>
        <v>38</v>
      </c>
      <c r="W222" s="51">
        <f t="shared" si="155"/>
        <v>500</v>
      </c>
      <c r="X222" s="51">
        <f t="shared" si="156"/>
        <v>500</v>
      </c>
      <c r="Y222" s="51">
        <f t="shared" si="157"/>
        <v>1000</v>
      </c>
      <c r="Z222" s="54" t="str">
        <f t="shared" si="151"/>
        <v>BUS</v>
      </c>
      <c r="AA222" s="492">
        <f t="shared" si="143"/>
        <v>36</v>
      </c>
      <c r="AB222" s="51" t="s">
        <v>690</v>
      </c>
      <c r="AC222" s="51" t="s">
        <v>690</v>
      </c>
      <c r="AD222" s="51" t="s">
        <v>690</v>
      </c>
      <c r="AE222" s="51" t="s">
        <v>690</v>
      </c>
      <c r="AF222" s="51" t="s">
        <v>690</v>
      </c>
      <c r="AG222" s="51" t="s">
        <v>690</v>
      </c>
      <c r="AH222" s="51" t="s">
        <v>690</v>
      </c>
      <c r="AI222" s="51" t="s">
        <v>690</v>
      </c>
      <c r="AJ222" s="51" t="s">
        <v>690</v>
      </c>
      <c r="AK222" s="53" t="s">
        <v>690</v>
      </c>
      <c r="AL222" s="170"/>
      <c r="AM222" s="170"/>
      <c r="AN222" s="170"/>
      <c r="AO222" s="170"/>
      <c r="AP222" s="170"/>
      <c r="AQ222" s="29"/>
      <c r="AR222" s="29"/>
      <c r="AS222" s="29"/>
      <c r="AT222" s="29"/>
      <c r="AU222" s="29"/>
      <c r="AV222" s="29"/>
      <c r="AW222" s="29"/>
      <c r="AX222" s="29"/>
      <c r="AY222" s="29"/>
      <c r="AZ222" s="29"/>
      <c r="BA222" s="29"/>
      <c r="BB222" s="29"/>
      <c r="BC222" s="29"/>
      <c r="BD222" s="29"/>
      <c r="BE222" s="29"/>
      <c r="BF222" s="29"/>
      <c r="BG222" s="29"/>
      <c r="BH222" s="29"/>
      <c r="BI222" s="29"/>
      <c r="BJ222" s="29"/>
    </row>
    <row r="223" spans="1:62" s="656" customFormat="1" ht="15" customHeight="1">
      <c r="A223" s="39" t="s">
        <v>722</v>
      </c>
      <c r="B223" s="40" t="s">
        <v>721</v>
      </c>
      <c r="C223" s="40" t="s">
        <v>713</v>
      </c>
      <c r="D223" s="195" t="e">
        <f>VLOOKUP(A:A,'MCN Busan onf rates'!C:D,2,FALSE)</f>
        <v>#N/A</v>
      </c>
      <c r="E223" s="195" t="s">
        <v>1105</v>
      </c>
      <c r="F223" s="195" t="e">
        <f>VLOOKUP(A:A,'MCN Singapore onf rates'!E:H,2,FALSE)</f>
        <v>#N/A</v>
      </c>
      <c r="G223" s="195" t="s">
        <v>1462</v>
      </c>
      <c r="H223" s="195">
        <v>495</v>
      </c>
      <c r="I223" s="195">
        <v>0</v>
      </c>
      <c r="J223" s="195">
        <v>100</v>
      </c>
      <c r="K223" s="474" t="s">
        <v>628</v>
      </c>
      <c r="L223" s="195">
        <f t="shared" si="149"/>
        <v>595</v>
      </c>
      <c r="M223" s="51">
        <f t="shared" ref="M223:M286" si="159">SUM(L223)</f>
        <v>595</v>
      </c>
      <c r="N223" s="51">
        <f t="shared" ref="N223:N231" si="160">SUBTOTAL(9,M223)</f>
        <v>595</v>
      </c>
      <c r="O223" s="51">
        <f t="shared" si="150"/>
        <v>1190</v>
      </c>
      <c r="P223" s="51" t="str">
        <f t="shared" si="127"/>
        <v>BUS</v>
      </c>
      <c r="Q223" s="52">
        <f>VLOOKUP(A:A,Micronesia!A:E,5,FALSE)</f>
        <v>49</v>
      </c>
      <c r="R223" s="51">
        <f t="shared" si="152"/>
        <v>595</v>
      </c>
      <c r="S223" s="51">
        <f t="shared" si="153"/>
        <v>595</v>
      </c>
      <c r="T223" s="51">
        <f t="shared" si="154"/>
        <v>1190</v>
      </c>
      <c r="U223" s="51" t="str">
        <f t="shared" si="158"/>
        <v>BUS</v>
      </c>
      <c r="V223" s="492">
        <f t="shared" si="142"/>
        <v>48</v>
      </c>
      <c r="W223" s="51">
        <f t="shared" si="155"/>
        <v>595</v>
      </c>
      <c r="X223" s="51">
        <f t="shared" si="156"/>
        <v>595</v>
      </c>
      <c r="Y223" s="51">
        <f t="shared" si="157"/>
        <v>1190</v>
      </c>
      <c r="Z223" s="54" t="str">
        <f t="shared" si="151"/>
        <v>BUS</v>
      </c>
      <c r="AA223" s="492">
        <f t="shared" si="143"/>
        <v>46</v>
      </c>
      <c r="AB223" s="51" t="s">
        <v>690</v>
      </c>
      <c r="AC223" s="51" t="s">
        <v>690</v>
      </c>
      <c r="AD223" s="51" t="s">
        <v>690</v>
      </c>
      <c r="AE223" s="51" t="s">
        <v>690</v>
      </c>
      <c r="AF223" s="51" t="s">
        <v>690</v>
      </c>
      <c r="AG223" s="51" t="s">
        <v>690</v>
      </c>
      <c r="AH223" s="51" t="s">
        <v>690</v>
      </c>
      <c r="AI223" s="51" t="s">
        <v>690</v>
      </c>
      <c r="AJ223" s="51" t="s">
        <v>690</v>
      </c>
      <c r="AK223" s="53" t="s">
        <v>690</v>
      </c>
      <c r="AL223" s="170"/>
      <c r="AM223" s="170"/>
      <c r="AN223" s="170"/>
      <c r="AO223" s="170"/>
      <c r="AP223" s="170"/>
      <c r="AQ223" s="29"/>
      <c r="AR223" s="29"/>
      <c r="AS223" s="29"/>
      <c r="AT223" s="29"/>
      <c r="AU223" s="29"/>
      <c r="AV223" s="29"/>
      <c r="AW223" s="29"/>
      <c r="AX223" s="29"/>
      <c r="AY223" s="29"/>
      <c r="AZ223" s="29"/>
      <c r="BA223" s="29"/>
      <c r="BB223" s="29"/>
      <c r="BC223" s="29"/>
      <c r="BD223" s="29"/>
      <c r="BE223" s="29"/>
      <c r="BF223" s="29"/>
      <c r="BG223" s="29"/>
      <c r="BH223" s="29"/>
      <c r="BI223" s="29"/>
      <c r="BJ223" s="29"/>
    </row>
    <row r="224" spans="1:62" s="656" customFormat="1">
      <c r="A224" s="39" t="s">
        <v>725</v>
      </c>
      <c r="B224" s="40" t="s">
        <v>721</v>
      </c>
      <c r="C224" s="40" t="s">
        <v>713</v>
      </c>
      <c r="D224" s="195" t="e">
        <f>VLOOKUP(A:A,'MCN Busan onf rates'!C:D,2,FALSE)</f>
        <v>#N/A</v>
      </c>
      <c r="E224" s="195" t="s">
        <v>1105</v>
      </c>
      <c r="F224" s="195" t="e">
        <f>VLOOKUP(A:A,'MCN Singapore onf rates'!E:H,2,FALSE)</f>
        <v>#N/A</v>
      </c>
      <c r="G224" s="195" t="s">
        <v>1462</v>
      </c>
      <c r="H224" s="195">
        <v>495</v>
      </c>
      <c r="I224" s="195">
        <v>0</v>
      </c>
      <c r="J224" s="195">
        <v>100</v>
      </c>
      <c r="K224" s="474" t="s">
        <v>628</v>
      </c>
      <c r="L224" s="195">
        <f t="shared" si="149"/>
        <v>595</v>
      </c>
      <c r="M224" s="51">
        <f t="shared" si="159"/>
        <v>595</v>
      </c>
      <c r="N224" s="51">
        <f t="shared" si="160"/>
        <v>595</v>
      </c>
      <c r="O224" s="51">
        <f t="shared" si="150"/>
        <v>1190</v>
      </c>
      <c r="P224" s="51" t="str">
        <f t="shared" si="127"/>
        <v>BUS</v>
      </c>
      <c r="Q224" s="52">
        <f>VLOOKUP(A:A,Micronesia!A:E,5,FALSE)</f>
        <v>50</v>
      </c>
      <c r="R224" s="51">
        <f t="shared" si="152"/>
        <v>595</v>
      </c>
      <c r="S224" s="51">
        <f t="shared" si="153"/>
        <v>595</v>
      </c>
      <c r="T224" s="51">
        <f t="shared" si="154"/>
        <v>1190</v>
      </c>
      <c r="U224" s="51" t="str">
        <f t="shared" si="158"/>
        <v>BUS</v>
      </c>
      <c r="V224" s="492">
        <f t="shared" si="142"/>
        <v>49</v>
      </c>
      <c r="W224" s="51">
        <f t="shared" si="155"/>
        <v>595</v>
      </c>
      <c r="X224" s="51">
        <f t="shared" si="156"/>
        <v>595</v>
      </c>
      <c r="Y224" s="51">
        <f t="shared" si="157"/>
        <v>1190</v>
      </c>
      <c r="Z224" s="54" t="str">
        <f t="shared" si="151"/>
        <v>BUS</v>
      </c>
      <c r="AA224" s="492">
        <f t="shared" si="143"/>
        <v>47</v>
      </c>
      <c r="AB224" s="51" t="s">
        <v>690</v>
      </c>
      <c r="AC224" s="51" t="s">
        <v>690</v>
      </c>
      <c r="AD224" s="51" t="s">
        <v>690</v>
      </c>
      <c r="AE224" s="51" t="s">
        <v>690</v>
      </c>
      <c r="AF224" s="51" t="s">
        <v>690</v>
      </c>
      <c r="AG224" s="51" t="s">
        <v>690</v>
      </c>
      <c r="AH224" s="51" t="s">
        <v>690</v>
      </c>
      <c r="AI224" s="51" t="s">
        <v>690</v>
      </c>
      <c r="AJ224" s="51" t="s">
        <v>690</v>
      </c>
      <c r="AK224" s="53" t="s">
        <v>690</v>
      </c>
      <c r="AL224" s="170"/>
      <c r="AM224" s="170"/>
      <c r="AN224" s="170"/>
      <c r="AO224" s="170"/>
      <c r="AP224" s="170"/>
      <c r="AQ224" s="29"/>
      <c r="AR224" s="29"/>
      <c r="AS224" s="29"/>
      <c r="AT224" s="29"/>
      <c r="AU224" s="29"/>
      <c r="AV224" s="29"/>
      <c r="AW224" s="29"/>
      <c r="AX224" s="29"/>
      <c r="AY224" s="29"/>
      <c r="AZ224" s="29"/>
      <c r="BA224" s="29"/>
      <c r="BB224" s="29"/>
      <c r="BC224" s="29"/>
      <c r="BD224" s="29"/>
      <c r="BE224" s="29"/>
      <c r="BF224" s="29"/>
      <c r="BG224" s="29"/>
      <c r="BH224" s="29"/>
      <c r="BI224" s="29"/>
      <c r="BJ224" s="29"/>
    </row>
    <row r="225" spans="1:62" s="656" customFormat="1">
      <c r="A225" s="39" t="s">
        <v>733</v>
      </c>
      <c r="B225" s="40" t="s">
        <v>721</v>
      </c>
      <c r="C225" s="40" t="s">
        <v>713</v>
      </c>
      <c r="D225" s="195" t="e">
        <f>VLOOKUP(A:A,'MCN Busan onf rates'!C:D,2,FALSE)</f>
        <v>#N/A</v>
      </c>
      <c r="E225" s="195" t="s">
        <v>1105</v>
      </c>
      <c r="F225" s="195" t="e">
        <f>VLOOKUP(A:A,'MCN Singapore onf rates'!E:H,2,FALSE)</f>
        <v>#N/A</v>
      </c>
      <c r="G225" s="195" t="s">
        <v>1462</v>
      </c>
      <c r="H225" s="195">
        <v>495</v>
      </c>
      <c r="I225" s="195">
        <v>0</v>
      </c>
      <c r="J225" s="195">
        <v>100</v>
      </c>
      <c r="K225" s="474" t="s">
        <v>628</v>
      </c>
      <c r="L225" s="195">
        <f t="shared" si="149"/>
        <v>595</v>
      </c>
      <c r="M225" s="51">
        <f t="shared" si="159"/>
        <v>595</v>
      </c>
      <c r="N225" s="51">
        <f t="shared" si="160"/>
        <v>595</v>
      </c>
      <c r="O225" s="51">
        <f t="shared" si="150"/>
        <v>1190</v>
      </c>
      <c r="P225" s="51" t="str">
        <f t="shared" si="127"/>
        <v>BUS</v>
      </c>
      <c r="Q225" s="52">
        <f>VLOOKUP(A:A,Micronesia!A:E,5,FALSE)</f>
        <v>46</v>
      </c>
      <c r="R225" s="51">
        <f t="shared" si="152"/>
        <v>595</v>
      </c>
      <c r="S225" s="51">
        <f t="shared" si="153"/>
        <v>595</v>
      </c>
      <c r="T225" s="51">
        <f t="shared" si="154"/>
        <v>1190</v>
      </c>
      <c r="U225" s="51" t="str">
        <f t="shared" si="158"/>
        <v>BUS</v>
      </c>
      <c r="V225" s="492">
        <f t="shared" si="142"/>
        <v>45</v>
      </c>
      <c r="W225" s="51">
        <f t="shared" si="155"/>
        <v>595</v>
      </c>
      <c r="X225" s="51">
        <f t="shared" si="156"/>
        <v>595</v>
      </c>
      <c r="Y225" s="51">
        <f t="shared" si="157"/>
        <v>1190</v>
      </c>
      <c r="Z225" s="54" t="str">
        <f t="shared" si="151"/>
        <v>BUS</v>
      </c>
      <c r="AA225" s="492">
        <f t="shared" si="143"/>
        <v>43</v>
      </c>
      <c r="AB225" s="51" t="s">
        <v>690</v>
      </c>
      <c r="AC225" s="51" t="s">
        <v>690</v>
      </c>
      <c r="AD225" s="51" t="s">
        <v>690</v>
      </c>
      <c r="AE225" s="51" t="s">
        <v>690</v>
      </c>
      <c r="AF225" s="51" t="s">
        <v>690</v>
      </c>
      <c r="AG225" s="51" t="s">
        <v>690</v>
      </c>
      <c r="AH225" s="51" t="s">
        <v>690</v>
      </c>
      <c r="AI225" s="51" t="s">
        <v>690</v>
      </c>
      <c r="AJ225" s="51" t="s">
        <v>690</v>
      </c>
      <c r="AK225" s="53" t="s">
        <v>690</v>
      </c>
      <c r="AL225" s="170"/>
      <c r="AM225" s="170"/>
      <c r="AN225" s="170"/>
      <c r="AO225" s="170"/>
      <c r="AP225" s="170"/>
    </row>
    <row r="226" spans="1:62" s="656" customFormat="1">
      <c r="A226" s="39" t="s">
        <v>719</v>
      </c>
      <c r="B226" s="40" t="s">
        <v>721</v>
      </c>
      <c r="C226" s="40" t="s">
        <v>713</v>
      </c>
      <c r="D226" s="195" t="e">
        <f>VLOOKUP(A:A,'MCN Busan onf rates'!C:D,2,FALSE)</f>
        <v>#N/A</v>
      </c>
      <c r="E226" s="195" t="s">
        <v>1105</v>
      </c>
      <c r="F226" s="195" t="e">
        <f>VLOOKUP(A:A,'MCN Singapore onf rates'!E:H,2,FALSE)</f>
        <v>#N/A</v>
      </c>
      <c r="G226" s="195" t="s">
        <v>1462</v>
      </c>
      <c r="H226" s="195">
        <v>360</v>
      </c>
      <c r="I226" s="195">
        <v>0</v>
      </c>
      <c r="J226" s="195">
        <v>100</v>
      </c>
      <c r="K226" s="474" t="s">
        <v>628</v>
      </c>
      <c r="L226" s="195">
        <f t="shared" si="149"/>
        <v>460</v>
      </c>
      <c r="M226" s="51">
        <f t="shared" si="159"/>
        <v>460</v>
      </c>
      <c r="N226" s="51">
        <f t="shared" si="160"/>
        <v>460</v>
      </c>
      <c r="O226" s="51">
        <f t="shared" si="150"/>
        <v>920</v>
      </c>
      <c r="P226" s="51" t="str">
        <f t="shared" ref="P226:P289" si="161">K226</f>
        <v>BUS</v>
      </c>
      <c r="Q226" s="52">
        <f>VLOOKUP(A:A,Micronesia!A:E,5,FALSE)</f>
        <v>33</v>
      </c>
      <c r="R226" s="51">
        <f t="shared" si="152"/>
        <v>460</v>
      </c>
      <c r="S226" s="51">
        <f t="shared" si="153"/>
        <v>460</v>
      </c>
      <c r="T226" s="51">
        <f t="shared" si="154"/>
        <v>920</v>
      </c>
      <c r="U226" s="51" t="str">
        <f t="shared" si="158"/>
        <v>BUS</v>
      </c>
      <c r="V226" s="492">
        <f t="shared" si="142"/>
        <v>32</v>
      </c>
      <c r="W226" s="51">
        <f t="shared" si="155"/>
        <v>460</v>
      </c>
      <c r="X226" s="51">
        <f t="shared" si="156"/>
        <v>460</v>
      </c>
      <c r="Y226" s="51">
        <f t="shared" si="157"/>
        <v>920</v>
      </c>
      <c r="Z226" s="54" t="str">
        <f t="shared" si="151"/>
        <v>BUS</v>
      </c>
      <c r="AA226" s="492">
        <f t="shared" si="143"/>
        <v>30</v>
      </c>
      <c r="AB226" s="51" t="s">
        <v>690</v>
      </c>
      <c r="AC226" s="51" t="s">
        <v>690</v>
      </c>
      <c r="AD226" s="51" t="s">
        <v>690</v>
      </c>
      <c r="AE226" s="51" t="s">
        <v>690</v>
      </c>
      <c r="AF226" s="51" t="s">
        <v>690</v>
      </c>
      <c r="AG226" s="51" t="s">
        <v>690</v>
      </c>
      <c r="AH226" s="51" t="s">
        <v>690</v>
      </c>
      <c r="AI226" s="51" t="s">
        <v>690</v>
      </c>
      <c r="AJ226" s="51" t="s">
        <v>690</v>
      </c>
      <c r="AK226" s="53" t="s">
        <v>690</v>
      </c>
      <c r="AL226" s="170"/>
      <c r="AM226" s="170"/>
      <c r="AN226" s="170"/>
      <c r="AO226" s="170"/>
      <c r="AP226" s="170"/>
    </row>
    <row r="227" spans="1:62" s="656" customFormat="1" ht="20.399999999999999" customHeight="1">
      <c r="A227" s="221" t="s">
        <v>2415</v>
      </c>
      <c r="B227" s="40" t="s">
        <v>761</v>
      </c>
      <c r="C227" s="40" t="s">
        <v>713</v>
      </c>
      <c r="D227" s="195">
        <f>VLOOKUP(A:A,'MCN Busan onf rates'!C:D,2,FALSE)</f>
        <v>655</v>
      </c>
      <c r="E227" s="195">
        <f>VLOOKUP(A:A,'MCN Busan onf rates'!C:F,4,FALSE)</f>
        <v>0</v>
      </c>
      <c r="F227" s="195" t="e">
        <f>VLOOKUP(A:A,'MCN Singapore onf rates'!E:H,2,FALSE)</f>
        <v>#N/A</v>
      </c>
      <c r="G227" s="195" t="s">
        <v>1462</v>
      </c>
      <c r="H227" s="195" t="e">
        <f>VLOOKUP(A:A,'NZ &amp; Pacific Island Rates'!B:G,2,FALSE)</f>
        <v>#N/A</v>
      </c>
      <c r="I227" s="195">
        <v>63.5</v>
      </c>
      <c r="J227" s="195">
        <v>10</v>
      </c>
      <c r="K227" s="474" t="s">
        <v>628</v>
      </c>
      <c r="L227" s="195">
        <f>SUM(I227+D227+J227)</f>
        <v>728.5</v>
      </c>
      <c r="M227" s="51">
        <f t="shared" si="159"/>
        <v>728.5</v>
      </c>
      <c r="N227" s="51">
        <f t="shared" si="160"/>
        <v>728.5</v>
      </c>
      <c r="O227" s="51">
        <f>SUBTOTAL(9,M227)</f>
        <v>728.5</v>
      </c>
      <c r="P227" s="51" t="str">
        <f t="shared" si="161"/>
        <v>BUS</v>
      </c>
      <c r="Q227" s="52">
        <f>VLOOKUP(A:A,'MCN Busan onf rates'!C:K,9,FALSE)</f>
        <v>47</v>
      </c>
      <c r="R227" s="51">
        <f t="shared" si="152"/>
        <v>728.5</v>
      </c>
      <c r="S227" s="51">
        <f t="shared" si="153"/>
        <v>728.5</v>
      </c>
      <c r="T227" s="51">
        <f t="shared" si="154"/>
        <v>728.5</v>
      </c>
      <c r="U227" s="51" t="str">
        <f t="shared" si="158"/>
        <v>BUS</v>
      </c>
      <c r="V227" s="492">
        <f t="shared" si="142"/>
        <v>46</v>
      </c>
      <c r="W227" s="51">
        <f t="shared" si="155"/>
        <v>728.5</v>
      </c>
      <c r="X227" s="51">
        <f t="shared" si="156"/>
        <v>728.5</v>
      </c>
      <c r="Y227" s="51">
        <f t="shared" si="157"/>
        <v>728.5</v>
      </c>
      <c r="Z227" s="54" t="str">
        <f t="shared" si="151"/>
        <v>BUS</v>
      </c>
      <c r="AA227" s="492">
        <f t="shared" si="143"/>
        <v>44</v>
      </c>
      <c r="AB227" s="51" t="s">
        <v>690</v>
      </c>
      <c r="AC227" s="51" t="s">
        <v>690</v>
      </c>
      <c r="AD227" s="51" t="s">
        <v>690</v>
      </c>
      <c r="AE227" s="51" t="s">
        <v>690</v>
      </c>
      <c r="AF227" s="51" t="s">
        <v>690</v>
      </c>
      <c r="AG227" s="51" t="s">
        <v>690</v>
      </c>
      <c r="AH227" s="51" t="s">
        <v>690</v>
      </c>
      <c r="AI227" s="51" t="s">
        <v>690</v>
      </c>
      <c r="AJ227" s="51" t="s">
        <v>690</v>
      </c>
      <c r="AK227" s="53" t="s">
        <v>690</v>
      </c>
      <c r="AL227" s="51"/>
      <c r="AM227" s="480"/>
      <c r="AN227" s="170"/>
      <c r="AO227" s="170"/>
      <c r="AP227" s="170"/>
      <c r="AQ227" s="29"/>
      <c r="AR227" s="29"/>
      <c r="AS227" s="29"/>
      <c r="AT227" s="29"/>
      <c r="AU227" s="29"/>
      <c r="AV227" s="29"/>
      <c r="AW227" s="29"/>
      <c r="AX227" s="29"/>
      <c r="AY227" s="29"/>
      <c r="AZ227" s="29"/>
      <c r="BA227" s="29"/>
      <c r="BB227" s="29"/>
      <c r="BC227" s="29"/>
      <c r="BD227" s="29"/>
      <c r="BE227" s="29"/>
      <c r="BF227" s="29"/>
      <c r="BG227" s="29"/>
      <c r="BH227" s="29"/>
      <c r="BI227" s="29"/>
      <c r="BJ227" s="29"/>
    </row>
    <row r="228" spans="1:62" s="656" customFormat="1">
      <c r="A228" s="36" t="s">
        <v>358</v>
      </c>
      <c r="B228" s="41" t="s">
        <v>359</v>
      </c>
      <c r="C228" s="40" t="s">
        <v>713</v>
      </c>
      <c r="D228" s="195" t="e">
        <f>VLOOKUP(A:A,'MCN Busan onf rates'!C:D,2,FALSE)</f>
        <v>#N/A</v>
      </c>
      <c r="E228" s="195" t="e">
        <f>VLOOKUP(A:A,'MCN Busan onf rates'!C:F,4,FALSE)</f>
        <v>#N/A</v>
      </c>
      <c r="F228" s="195">
        <f>VLOOKUP(A:A,'MCN Singapore onf rates'!E:H,2,FALSE)</f>
        <v>415</v>
      </c>
      <c r="G228" s="195">
        <f>VLOOKUP(A:A,'MCN Singapore onf rates'!E:H,3,FALSE)</f>
        <v>0</v>
      </c>
      <c r="H228" s="195" t="e">
        <f>VLOOKUP(A:A,'NZ &amp; Pacific Island Rates'!B:G,2,FALSE)</f>
        <v>#N/A</v>
      </c>
      <c r="I228" s="195">
        <v>62.5</v>
      </c>
      <c r="J228" s="195">
        <v>10</v>
      </c>
      <c r="K228" s="494" t="s">
        <v>627</v>
      </c>
      <c r="L228" s="195">
        <f>SUM(I228+F228+J228)</f>
        <v>487.5</v>
      </c>
      <c r="M228" s="42">
        <f t="shared" si="159"/>
        <v>487.5</v>
      </c>
      <c r="N228" s="42">
        <f t="shared" si="160"/>
        <v>487.5</v>
      </c>
      <c r="O228" s="42">
        <f>SUBTOTAL(9,M228)</f>
        <v>487.5</v>
      </c>
      <c r="P228" s="42" t="str">
        <f t="shared" si="161"/>
        <v>SIN</v>
      </c>
      <c r="Q228" s="657" t="str">
        <f>VLOOKUP(A:A,'MCN Singapore onf rates'!E:K,7,FALSE)</f>
        <v>ON APP</v>
      </c>
      <c r="R228" s="42">
        <f t="shared" si="152"/>
        <v>487.5</v>
      </c>
      <c r="S228" s="42">
        <f t="shared" si="153"/>
        <v>487.5</v>
      </c>
      <c r="T228" s="42">
        <f t="shared" si="154"/>
        <v>487.5</v>
      </c>
      <c r="U228" s="42" t="str">
        <f t="shared" si="158"/>
        <v>SIN</v>
      </c>
      <c r="V228" s="658" t="s">
        <v>690</v>
      </c>
      <c r="W228" s="42">
        <f t="shared" si="155"/>
        <v>487.5</v>
      </c>
      <c r="X228" s="42">
        <f t="shared" si="156"/>
        <v>487.5</v>
      </c>
      <c r="Y228" s="42">
        <f t="shared" si="157"/>
        <v>487.5</v>
      </c>
      <c r="Z228" s="54" t="str">
        <f t="shared" si="151"/>
        <v>SIN</v>
      </c>
      <c r="AA228" s="657" t="s">
        <v>690</v>
      </c>
      <c r="AB228" s="42">
        <f t="shared" ref="AB228:AD231" si="162">SUM(W228+10)</f>
        <v>497.5</v>
      </c>
      <c r="AC228" s="42">
        <f t="shared" si="162"/>
        <v>497.5</v>
      </c>
      <c r="AD228" s="42">
        <f t="shared" si="162"/>
        <v>497.5</v>
      </c>
      <c r="AE228" s="42" t="s">
        <v>627</v>
      </c>
      <c r="AF228" s="657" t="str">
        <f>VLOOKUP(A:A,'MCN Singapore onf rates'!E:K,7,FALSE)</f>
        <v>ON APP</v>
      </c>
      <c r="AG228" s="42">
        <f t="shared" ref="AG228:AI231" si="163">SUM(W228+10)</f>
        <v>497.5</v>
      </c>
      <c r="AH228" s="42">
        <f t="shared" si="163"/>
        <v>497.5</v>
      </c>
      <c r="AI228" s="42">
        <f t="shared" si="163"/>
        <v>497.5</v>
      </c>
      <c r="AJ228" s="42" t="s">
        <v>627</v>
      </c>
      <c r="AK228" s="53" t="s">
        <v>690</v>
      </c>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row>
    <row r="229" spans="1:62" s="656" customFormat="1">
      <c r="A229" s="39" t="s">
        <v>653</v>
      </c>
      <c r="B229" s="40" t="s">
        <v>436</v>
      </c>
      <c r="C229" s="40" t="s">
        <v>713</v>
      </c>
      <c r="D229" s="195" t="e">
        <f>VLOOKUP(A:A,'MCN Busan onf rates'!C:D,2,FALSE)</f>
        <v>#N/A</v>
      </c>
      <c r="E229" s="195" t="e">
        <f>VLOOKUP(A:A,'MCN Busan onf rates'!C:F,4,FALSE)</f>
        <v>#N/A</v>
      </c>
      <c r="F229" s="195">
        <f>VLOOKUP(A:A,'MCN Singapore onf rates'!E:H,2,FALSE)</f>
        <v>97</v>
      </c>
      <c r="G229" s="195">
        <f>VLOOKUP(A:A,'MCN Singapore onf rates'!E:H,3,FALSE)</f>
        <v>0</v>
      </c>
      <c r="H229" s="195" t="e">
        <f>VLOOKUP(A:A,'NZ &amp; Pacific Island Rates'!B:G,2,FALSE)</f>
        <v>#N/A</v>
      </c>
      <c r="I229" s="195">
        <v>62.5</v>
      </c>
      <c r="J229" s="195">
        <v>10</v>
      </c>
      <c r="K229" s="494" t="s">
        <v>627</v>
      </c>
      <c r="L229" s="195">
        <f>SUM(I229+F229+J229)</f>
        <v>169.5</v>
      </c>
      <c r="M229" s="42">
        <f t="shared" si="159"/>
        <v>169.5</v>
      </c>
      <c r="N229" s="42">
        <f t="shared" si="160"/>
        <v>169.5</v>
      </c>
      <c r="O229" s="42">
        <f>SUBTOTAL(9,M229)</f>
        <v>169.5</v>
      </c>
      <c r="P229" s="42" t="str">
        <f t="shared" si="161"/>
        <v>SIN</v>
      </c>
      <c r="Q229" s="657">
        <f>VLOOKUP(A:A,'MCN Singapore onf rates'!E:K,7,FALSE)</f>
        <v>28</v>
      </c>
      <c r="R229" s="42">
        <f t="shared" si="152"/>
        <v>169.5</v>
      </c>
      <c r="S229" s="42">
        <f t="shared" si="153"/>
        <v>169.5</v>
      </c>
      <c r="T229" s="42">
        <f t="shared" si="154"/>
        <v>169.5</v>
      </c>
      <c r="U229" s="42" t="str">
        <f t="shared" si="158"/>
        <v>SIN</v>
      </c>
      <c r="V229" s="657">
        <f t="shared" ref="V229:V253" si="164">Q229-1</f>
        <v>27</v>
      </c>
      <c r="W229" s="42">
        <f t="shared" si="155"/>
        <v>169.5</v>
      </c>
      <c r="X229" s="42">
        <f t="shared" si="156"/>
        <v>169.5</v>
      </c>
      <c r="Y229" s="42">
        <f t="shared" si="157"/>
        <v>169.5</v>
      </c>
      <c r="Z229" s="54" t="str">
        <f t="shared" si="151"/>
        <v>SIN</v>
      </c>
      <c r="AA229" s="657">
        <f t="shared" ref="AA229:AA253" si="165">V229-2</f>
        <v>25</v>
      </c>
      <c r="AB229" s="42">
        <f t="shared" si="162"/>
        <v>179.5</v>
      </c>
      <c r="AC229" s="42">
        <f t="shared" si="162"/>
        <v>179.5</v>
      </c>
      <c r="AD229" s="42">
        <f t="shared" si="162"/>
        <v>179.5</v>
      </c>
      <c r="AE229" s="42" t="s">
        <v>627</v>
      </c>
      <c r="AF229" s="657">
        <f>VLOOKUP(A:A,'MCN Singapore onf rates'!E:K,7,FALSE)-4</f>
        <v>24</v>
      </c>
      <c r="AG229" s="42">
        <f t="shared" si="163"/>
        <v>179.5</v>
      </c>
      <c r="AH229" s="42">
        <f t="shared" si="163"/>
        <v>179.5</v>
      </c>
      <c r="AI229" s="42">
        <f t="shared" si="163"/>
        <v>179.5</v>
      </c>
      <c r="AJ229" s="42" t="s">
        <v>627</v>
      </c>
      <c r="AK229" s="662">
        <f>VLOOKUP(A:A,'MCN Singapore onf rates'!E:K,7,FALSE)-7</f>
        <v>21</v>
      </c>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row>
    <row r="230" spans="1:62" s="656" customFormat="1">
      <c r="A230" s="39" t="s">
        <v>106</v>
      </c>
      <c r="B230" s="40" t="s">
        <v>107</v>
      </c>
      <c r="C230" s="40" t="s">
        <v>713</v>
      </c>
      <c r="D230" s="195" t="e">
        <f>VLOOKUP(A:A,'MCN Busan onf rates'!C:D,2,FALSE)</f>
        <v>#N/A</v>
      </c>
      <c r="E230" s="195" t="e">
        <f>VLOOKUP(A:A,'MCN Busan onf rates'!C:F,4,FALSE)</f>
        <v>#N/A</v>
      </c>
      <c r="F230" s="195">
        <f>VLOOKUP(A:A,'MCN Singapore onf rates'!E:H,2,FALSE)</f>
        <v>344</v>
      </c>
      <c r="G230" s="195">
        <f>VLOOKUP(A:A,'MCN Singapore onf rates'!E:H,3,FALSE)</f>
        <v>0</v>
      </c>
      <c r="H230" s="195" t="e">
        <f>VLOOKUP(A:A,'NZ &amp; Pacific Island Rates'!B:G,2,FALSE)</f>
        <v>#N/A</v>
      </c>
      <c r="I230" s="195">
        <v>62.5</v>
      </c>
      <c r="J230" s="195">
        <v>10</v>
      </c>
      <c r="K230" s="494" t="s">
        <v>627</v>
      </c>
      <c r="L230" s="195">
        <f>SUM(I230+F230+J230)</f>
        <v>416.5</v>
      </c>
      <c r="M230" s="42">
        <f t="shared" si="159"/>
        <v>416.5</v>
      </c>
      <c r="N230" s="42">
        <f t="shared" si="160"/>
        <v>416.5</v>
      </c>
      <c r="O230" s="42">
        <f>SUBTOTAL(9,M230)</f>
        <v>416.5</v>
      </c>
      <c r="P230" s="42" t="str">
        <f t="shared" si="161"/>
        <v>SIN</v>
      </c>
      <c r="Q230" s="657">
        <f>VLOOKUP(A:A,'MCN Singapore onf rates'!E:K,7,FALSE)</f>
        <v>46</v>
      </c>
      <c r="R230" s="42">
        <f t="shared" si="152"/>
        <v>416.5</v>
      </c>
      <c r="S230" s="42">
        <f t="shared" si="153"/>
        <v>416.5</v>
      </c>
      <c r="T230" s="42">
        <f t="shared" si="154"/>
        <v>416.5</v>
      </c>
      <c r="U230" s="42" t="str">
        <f t="shared" si="158"/>
        <v>SIN</v>
      </c>
      <c r="V230" s="657">
        <f t="shared" si="164"/>
        <v>45</v>
      </c>
      <c r="W230" s="42">
        <f t="shared" si="155"/>
        <v>416.5</v>
      </c>
      <c r="X230" s="42">
        <f t="shared" si="156"/>
        <v>416.5</v>
      </c>
      <c r="Y230" s="42">
        <f t="shared" si="157"/>
        <v>416.5</v>
      </c>
      <c r="Z230" s="42" t="str">
        <f t="shared" si="151"/>
        <v>SIN</v>
      </c>
      <c r="AA230" s="657">
        <f t="shared" si="165"/>
        <v>43</v>
      </c>
      <c r="AB230" s="42">
        <f t="shared" si="162"/>
        <v>426.5</v>
      </c>
      <c r="AC230" s="42">
        <f t="shared" si="162"/>
        <v>426.5</v>
      </c>
      <c r="AD230" s="42">
        <f t="shared" si="162"/>
        <v>426.5</v>
      </c>
      <c r="AE230" s="42" t="s">
        <v>627</v>
      </c>
      <c r="AF230" s="657">
        <f>VLOOKUP(A:A,'MCN Singapore onf rates'!E:K,7,FALSE)-4</f>
        <v>42</v>
      </c>
      <c r="AG230" s="42">
        <f t="shared" si="163"/>
        <v>426.5</v>
      </c>
      <c r="AH230" s="42">
        <f t="shared" si="163"/>
        <v>426.5</v>
      </c>
      <c r="AI230" s="42">
        <f t="shared" si="163"/>
        <v>426.5</v>
      </c>
      <c r="AJ230" s="42" t="s">
        <v>627</v>
      </c>
      <c r="AK230" s="662">
        <f>VLOOKUP(A:A,'MCN Singapore onf rates'!E:K,7,FALSE)-7</f>
        <v>39</v>
      </c>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row>
    <row r="231" spans="1:62" s="656" customFormat="1">
      <c r="A231" s="39" t="s">
        <v>73</v>
      </c>
      <c r="B231" s="40" t="s">
        <v>107</v>
      </c>
      <c r="C231" s="40" t="s">
        <v>713</v>
      </c>
      <c r="D231" s="195" t="e">
        <f>VLOOKUP(A:A,'MCN Busan onf rates'!C:D,2,FALSE)</f>
        <v>#N/A</v>
      </c>
      <c r="E231" s="195" t="e">
        <f>VLOOKUP(A:A,'MCN Busan onf rates'!C:F,4,FALSE)</f>
        <v>#N/A</v>
      </c>
      <c r="F231" s="195">
        <f>VLOOKUP(A:A,'MCN Singapore onf rates'!E:H,2,FALSE)</f>
        <v>200</v>
      </c>
      <c r="G231" s="195">
        <f>VLOOKUP(A:A,'MCN Singapore onf rates'!E:H,3,FALSE)</f>
        <v>0</v>
      </c>
      <c r="H231" s="195" t="e">
        <f>VLOOKUP(A:A,'NZ &amp; Pacific Island Rates'!B:G,2,FALSE)</f>
        <v>#N/A</v>
      </c>
      <c r="I231" s="195">
        <v>62.5</v>
      </c>
      <c r="J231" s="195">
        <v>10</v>
      </c>
      <c r="K231" s="494" t="s">
        <v>627</v>
      </c>
      <c r="L231" s="195">
        <f>SUM(I231+F231+J231)</f>
        <v>272.5</v>
      </c>
      <c r="M231" s="42">
        <f t="shared" si="159"/>
        <v>272.5</v>
      </c>
      <c r="N231" s="42">
        <f t="shared" si="160"/>
        <v>272.5</v>
      </c>
      <c r="O231" s="42">
        <f>SUBTOTAL(9,M231)</f>
        <v>272.5</v>
      </c>
      <c r="P231" s="42" t="str">
        <f t="shared" si="161"/>
        <v>SIN</v>
      </c>
      <c r="Q231" s="657">
        <f>VLOOKUP(A:A,'MCN Singapore onf rates'!E:K,7,FALSE)</f>
        <v>43</v>
      </c>
      <c r="R231" s="42">
        <f t="shared" si="152"/>
        <v>272.5</v>
      </c>
      <c r="S231" s="42">
        <f t="shared" si="153"/>
        <v>272.5</v>
      </c>
      <c r="T231" s="42">
        <f t="shared" si="154"/>
        <v>272.5</v>
      </c>
      <c r="U231" s="42" t="str">
        <f t="shared" si="158"/>
        <v>SIN</v>
      </c>
      <c r="V231" s="657">
        <f t="shared" si="164"/>
        <v>42</v>
      </c>
      <c r="W231" s="42">
        <f t="shared" si="155"/>
        <v>272.5</v>
      </c>
      <c r="X231" s="42">
        <f t="shared" si="156"/>
        <v>272.5</v>
      </c>
      <c r="Y231" s="42">
        <f t="shared" si="157"/>
        <v>272.5</v>
      </c>
      <c r="Z231" s="42" t="str">
        <f t="shared" si="151"/>
        <v>SIN</v>
      </c>
      <c r="AA231" s="657">
        <f t="shared" si="165"/>
        <v>40</v>
      </c>
      <c r="AB231" s="42">
        <f t="shared" si="162"/>
        <v>282.5</v>
      </c>
      <c r="AC231" s="42">
        <f t="shared" si="162"/>
        <v>282.5</v>
      </c>
      <c r="AD231" s="42">
        <f t="shared" si="162"/>
        <v>282.5</v>
      </c>
      <c r="AE231" s="42" t="s">
        <v>627</v>
      </c>
      <c r="AF231" s="657">
        <f>VLOOKUP(A:A,'MCN Singapore onf rates'!E:K,7,FALSE)-4</f>
        <v>39</v>
      </c>
      <c r="AG231" s="42">
        <f t="shared" si="163"/>
        <v>282.5</v>
      </c>
      <c r="AH231" s="42">
        <f t="shared" si="163"/>
        <v>282.5</v>
      </c>
      <c r="AI231" s="42">
        <f t="shared" si="163"/>
        <v>282.5</v>
      </c>
      <c r="AJ231" s="42" t="s">
        <v>627</v>
      </c>
      <c r="AK231" s="662">
        <f>VLOOKUP(A:A,'MCN Singapore onf rates'!E:K,7,FALSE)-7</f>
        <v>36</v>
      </c>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row>
    <row r="232" spans="1:62" s="656" customFormat="1">
      <c r="A232" s="36" t="s">
        <v>492</v>
      </c>
      <c r="B232" s="41" t="s">
        <v>493</v>
      </c>
      <c r="C232" s="40" t="s">
        <v>605</v>
      </c>
      <c r="D232" s="195" t="e">
        <f>VLOOKUP(A:A,'MCN Busan onf rates'!C:D,2,FALSE)</f>
        <v>#N/A</v>
      </c>
      <c r="E232" s="195" t="e">
        <f>VLOOKUP(A:A,'MCN Busan onf rates'!C:F,4,FALSE)</f>
        <v>#N/A</v>
      </c>
      <c r="F232" s="195" t="e">
        <f>VLOOKUP(A:A,'MCN Singapore onf rates'!E:H,2,FALSE)</f>
        <v>#N/A</v>
      </c>
      <c r="G232" s="195" t="s">
        <v>1462</v>
      </c>
      <c r="H232" s="195">
        <f>VLOOKUP(A:A,'NZ &amp; Pacific Island Rates'!B:G,2,FALSE)</f>
        <v>250</v>
      </c>
      <c r="I232" s="195">
        <v>0</v>
      </c>
      <c r="J232" s="195">
        <v>30</v>
      </c>
      <c r="K232" s="474" t="s">
        <v>633</v>
      </c>
      <c r="L232" s="195">
        <f>SUM(H232+J232)</f>
        <v>280</v>
      </c>
      <c r="M232" s="51">
        <f t="shared" si="159"/>
        <v>280</v>
      </c>
      <c r="N232" s="51">
        <f>SUM(M232)</f>
        <v>280</v>
      </c>
      <c r="O232" s="51">
        <f>SUM(N232)</f>
        <v>280</v>
      </c>
      <c r="P232" s="51" t="str">
        <f t="shared" si="161"/>
        <v>DIRECT</v>
      </c>
      <c r="Q232" s="52">
        <v>3</v>
      </c>
      <c r="R232" s="51">
        <f t="shared" si="152"/>
        <v>280</v>
      </c>
      <c r="S232" s="51">
        <f t="shared" si="153"/>
        <v>280</v>
      </c>
      <c r="T232" s="51">
        <f t="shared" si="154"/>
        <v>280</v>
      </c>
      <c r="U232" s="51" t="str">
        <f t="shared" si="158"/>
        <v>DIRECT</v>
      </c>
      <c r="V232" s="492">
        <f t="shared" si="164"/>
        <v>2</v>
      </c>
      <c r="W232" s="51">
        <f t="shared" si="155"/>
        <v>280</v>
      </c>
      <c r="X232" s="51">
        <f t="shared" si="156"/>
        <v>280</v>
      </c>
      <c r="Y232" s="51">
        <f t="shared" si="157"/>
        <v>280</v>
      </c>
      <c r="Z232" s="51" t="str">
        <f t="shared" si="151"/>
        <v>DIRECT</v>
      </c>
      <c r="AA232" s="492">
        <f t="shared" si="165"/>
        <v>0</v>
      </c>
      <c r="AB232" s="51" t="s">
        <v>690</v>
      </c>
      <c r="AC232" s="51" t="s">
        <v>690</v>
      </c>
      <c r="AD232" s="51" t="s">
        <v>690</v>
      </c>
      <c r="AE232" s="51" t="s">
        <v>690</v>
      </c>
      <c r="AF232" s="51" t="s">
        <v>690</v>
      </c>
      <c r="AG232" s="51" t="s">
        <v>690</v>
      </c>
      <c r="AH232" s="51" t="s">
        <v>690</v>
      </c>
      <c r="AI232" s="51" t="s">
        <v>690</v>
      </c>
      <c r="AJ232" s="51" t="s">
        <v>690</v>
      </c>
      <c r="AK232" s="53" t="s">
        <v>690</v>
      </c>
      <c r="AL232" s="170"/>
      <c r="AM232" s="170"/>
      <c r="AN232" s="170"/>
      <c r="AO232" s="170"/>
      <c r="AP232" s="170"/>
      <c r="AQ232" s="29"/>
      <c r="AR232" s="29"/>
      <c r="AS232" s="29"/>
      <c r="AT232" s="29"/>
      <c r="AU232" s="29"/>
      <c r="AV232" s="29"/>
      <c r="AW232" s="29"/>
      <c r="AX232" s="29"/>
      <c r="AY232" s="29"/>
      <c r="AZ232" s="29"/>
      <c r="BA232" s="29"/>
      <c r="BB232" s="29"/>
      <c r="BC232" s="29"/>
      <c r="BD232" s="29"/>
      <c r="BE232" s="29"/>
      <c r="BF232" s="29"/>
      <c r="BG232" s="29"/>
      <c r="BH232" s="29"/>
      <c r="BI232" s="29"/>
      <c r="BJ232" s="29"/>
    </row>
    <row r="233" spans="1:62" s="656" customFormat="1">
      <c r="A233" s="36" t="s">
        <v>124</v>
      </c>
      <c r="B233" s="41" t="s">
        <v>125</v>
      </c>
      <c r="C233" s="40" t="s">
        <v>605</v>
      </c>
      <c r="D233" s="195">
        <f>VLOOKUP(A:A,'MCN Busan onf rates'!C:D,2,FALSE)</f>
        <v>230</v>
      </c>
      <c r="E233" s="195">
        <f>VLOOKUP(A:A,'MCN Busan onf rates'!C:F,4,FALSE)</f>
        <v>0</v>
      </c>
      <c r="F233" s="195" t="e">
        <f>VLOOKUP(A:A,'MCN Singapore onf rates'!E:H,2,FALSE)</f>
        <v>#N/A</v>
      </c>
      <c r="G233" s="195" t="s">
        <v>1462</v>
      </c>
      <c r="H233" s="195">
        <f>VLOOKUP(A233,'NZ &amp; Pacific Island Rates'!B:G,2,FALSE)</f>
        <v>59</v>
      </c>
      <c r="I233" s="195">
        <v>0</v>
      </c>
      <c r="J233" s="195">
        <v>10</v>
      </c>
      <c r="K233" s="474" t="s">
        <v>633</v>
      </c>
      <c r="L233" s="195">
        <f t="shared" ref="L233:L253" si="166">SUM(I233+J233+H233)</f>
        <v>69</v>
      </c>
      <c r="M233" s="51">
        <f t="shared" si="159"/>
        <v>69</v>
      </c>
      <c r="N233" s="51">
        <f t="shared" ref="N233:N242" si="167">SUBTOTAL(9,M233)</f>
        <v>69</v>
      </c>
      <c r="O233" s="51">
        <f t="shared" ref="O233:O261" si="168">SUBTOTAL(9,M233)</f>
        <v>69</v>
      </c>
      <c r="P233" s="51" t="str">
        <f t="shared" si="161"/>
        <v>DIRECT</v>
      </c>
      <c r="Q233" s="52">
        <v>6</v>
      </c>
      <c r="R233" s="51">
        <f t="shared" si="152"/>
        <v>69</v>
      </c>
      <c r="S233" s="51">
        <f t="shared" si="153"/>
        <v>69</v>
      </c>
      <c r="T233" s="51">
        <f t="shared" si="154"/>
        <v>69</v>
      </c>
      <c r="U233" s="51" t="str">
        <f t="shared" si="158"/>
        <v>DIRECT</v>
      </c>
      <c r="V233" s="492">
        <f t="shared" si="164"/>
        <v>5</v>
      </c>
      <c r="W233" s="51">
        <f t="shared" si="155"/>
        <v>69</v>
      </c>
      <c r="X233" s="51">
        <f t="shared" si="156"/>
        <v>69</v>
      </c>
      <c r="Y233" s="51">
        <f t="shared" si="157"/>
        <v>69</v>
      </c>
      <c r="Z233" s="51" t="str">
        <f t="shared" si="151"/>
        <v>DIRECT</v>
      </c>
      <c r="AA233" s="492">
        <f t="shared" si="165"/>
        <v>3</v>
      </c>
      <c r="AB233" s="51">
        <f>VLOOKUP(A:A,'NZ &amp; Pacific Island Rates'!B:AA,17,FALSE)+10</f>
        <v>97.5</v>
      </c>
      <c r="AC233" s="51">
        <f>VLOOKUP(A:A,'NZ &amp; Pacific Island Rates'!B:AA,18,FALSE)+10</f>
        <v>97.5</v>
      </c>
      <c r="AD233" s="51">
        <f>VLOOKUP(A:A,'NZ &amp; Pacific Island Rates'!B:AA,19,FALSE)+10</f>
        <v>97.5</v>
      </c>
      <c r="AE233" s="493" t="s">
        <v>633</v>
      </c>
      <c r="AF233" s="53">
        <v>9</v>
      </c>
      <c r="AG233" s="42">
        <f>VLOOKUP(A:A,'NZ &amp; Pacific Island Rates'!B:AA,22,FALSE)+10</f>
        <v>145</v>
      </c>
      <c r="AH233" s="51">
        <f>VLOOKUP(A:A,'NZ &amp; Pacific Island Rates'!B:AA,23,FALSE)+10</f>
        <v>145</v>
      </c>
      <c r="AI233" s="51">
        <f>VLOOKUP(A:A,'NZ &amp; Pacific Island Rates'!B:AA,24,FALSE)+10</f>
        <v>145</v>
      </c>
      <c r="AJ233" s="51" t="s">
        <v>633</v>
      </c>
      <c r="AK233" s="53">
        <v>19</v>
      </c>
      <c r="AL233" s="170"/>
      <c r="AM233" s="170"/>
      <c r="AN233" s="170"/>
      <c r="AO233" s="170"/>
      <c r="AP233" s="170"/>
      <c r="AQ233" s="29"/>
      <c r="AR233" s="29"/>
      <c r="AS233" s="29"/>
      <c r="AT233" s="29"/>
      <c r="AU233" s="29"/>
      <c r="AV233" s="29"/>
      <c r="AW233" s="29"/>
      <c r="AX233" s="29"/>
      <c r="AY233" s="29"/>
      <c r="AZ233" s="29"/>
      <c r="BA233" s="29"/>
      <c r="BB233" s="29"/>
      <c r="BC233" s="29"/>
      <c r="BD233" s="29"/>
      <c r="BE233" s="29"/>
      <c r="BF233" s="29"/>
      <c r="BG233" s="29"/>
      <c r="BH233" s="29"/>
      <c r="BI233" s="29"/>
      <c r="BJ233" s="29"/>
    </row>
    <row r="234" spans="1:62" s="656" customFormat="1">
      <c r="A234" s="36" t="s">
        <v>655</v>
      </c>
      <c r="B234" s="41" t="s">
        <v>125</v>
      </c>
      <c r="C234" s="40" t="s">
        <v>605</v>
      </c>
      <c r="D234" s="195" t="e">
        <f>VLOOKUP(A:A,'MCN Busan onf rates'!C:D,2,FALSE)</f>
        <v>#N/A</v>
      </c>
      <c r="E234" s="195" t="e">
        <f>VLOOKUP(A:A,'MCN Busan onf rates'!C:F,4,FALSE)</f>
        <v>#N/A</v>
      </c>
      <c r="F234" s="195" t="e">
        <f>VLOOKUP(A:A,'MCN Singapore onf rates'!E:H,2,FALSE)</f>
        <v>#N/A</v>
      </c>
      <c r="G234" s="195" t="s">
        <v>1462</v>
      </c>
      <c r="H234" s="195">
        <f>VLOOKUP(A234,'NZ &amp; Pacific Island Rates'!B:G,2,FALSE)</f>
        <v>178</v>
      </c>
      <c r="I234" s="195"/>
      <c r="J234" s="195">
        <v>10</v>
      </c>
      <c r="K234" s="474" t="s">
        <v>665</v>
      </c>
      <c r="L234" s="195">
        <f t="shared" si="166"/>
        <v>188</v>
      </c>
      <c r="M234" s="51">
        <f t="shared" si="159"/>
        <v>188</v>
      </c>
      <c r="N234" s="51">
        <f t="shared" si="167"/>
        <v>188</v>
      </c>
      <c r="O234" s="51">
        <f t="shared" si="168"/>
        <v>188</v>
      </c>
      <c r="P234" s="51" t="str">
        <f t="shared" si="161"/>
        <v>LYT</v>
      </c>
      <c r="Q234" s="52">
        <v>19</v>
      </c>
      <c r="R234" s="51">
        <f t="shared" si="152"/>
        <v>188</v>
      </c>
      <c r="S234" s="51">
        <f t="shared" si="153"/>
        <v>188</v>
      </c>
      <c r="T234" s="51">
        <f t="shared" si="154"/>
        <v>188</v>
      </c>
      <c r="U234" s="51" t="str">
        <f t="shared" si="158"/>
        <v>LYT</v>
      </c>
      <c r="V234" s="492">
        <f t="shared" si="164"/>
        <v>18</v>
      </c>
      <c r="W234" s="51">
        <f t="shared" si="155"/>
        <v>188</v>
      </c>
      <c r="X234" s="51">
        <f t="shared" si="156"/>
        <v>188</v>
      </c>
      <c r="Y234" s="51">
        <f t="shared" si="157"/>
        <v>188</v>
      </c>
      <c r="Z234" s="54" t="str">
        <f t="shared" si="151"/>
        <v>LYT</v>
      </c>
      <c r="AA234" s="492">
        <f t="shared" si="165"/>
        <v>16</v>
      </c>
      <c r="AB234" s="51" t="s">
        <v>690</v>
      </c>
      <c r="AC234" s="51" t="s">
        <v>690</v>
      </c>
      <c r="AD234" s="51" t="s">
        <v>690</v>
      </c>
      <c r="AE234" s="51" t="s">
        <v>690</v>
      </c>
      <c r="AF234" s="51" t="s">
        <v>690</v>
      </c>
      <c r="AG234" s="51" t="s">
        <v>690</v>
      </c>
      <c r="AH234" s="51" t="s">
        <v>690</v>
      </c>
      <c r="AI234" s="51" t="s">
        <v>690</v>
      </c>
      <c r="AJ234" s="51" t="s">
        <v>690</v>
      </c>
      <c r="AK234" s="53" t="s">
        <v>690</v>
      </c>
      <c r="AL234" s="170"/>
      <c r="AM234" s="170"/>
      <c r="AN234" s="170"/>
      <c r="AO234" s="170"/>
      <c r="AP234" s="170"/>
    </row>
    <row r="235" spans="1:62" s="656" customFormat="1">
      <c r="A235" s="36" t="s">
        <v>207</v>
      </c>
      <c r="B235" s="41" t="s">
        <v>125</v>
      </c>
      <c r="C235" s="40" t="s">
        <v>605</v>
      </c>
      <c r="D235" s="195" t="e">
        <f>VLOOKUP(A:A,'MCN Busan onf rates'!C:D,2,FALSE)</f>
        <v>#N/A</v>
      </c>
      <c r="E235" s="195" t="e">
        <f>VLOOKUP(A:A,'MCN Busan onf rates'!C:F,4,FALSE)</f>
        <v>#N/A</v>
      </c>
      <c r="F235" s="195" t="e">
        <f>VLOOKUP(A:A,'MCN Singapore onf rates'!E:H,2,FALSE)</f>
        <v>#N/A</v>
      </c>
      <c r="G235" s="195" t="s">
        <v>1462</v>
      </c>
      <c r="H235" s="195">
        <f>VLOOKUP(A235,'NZ &amp; Pacific Island Rates'!B:G,2,FALSE)</f>
        <v>68</v>
      </c>
      <c r="I235" s="195">
        <v>0</v>
      </c>
      <c r="J235" s="195">
        <v>10</v>
      </c>
      <c r="K235" s="474" t="s">
        <v>633</v>
      </c>
      <c r="L235" s="195">
        <f t="shared" si="166"/>
        <v>78</v>
      </c>
      <c r="M235" s="51">
        <f t="shared" si="159"/>
        <v>78</v>
      </c>
      <c r="N235" s="51">
        <f t="shared" si="167"/>
        <v>78</v>
      </c>
      <c r="O235" s="51">
        <f t="shared" si="168"/>
        <v>78</v>
      </c>
      <c r="P235" s="51" t="str">
        <f t="shared" si="161"/>
        <v>DIRECT</v>
      </c>
      <c r="Q235" s="52">
        <v>10</v>
      </c>
      <c r="R235" s="51">
        <f t="shared" si="152"/>
        <v>78</v>
      </c>
      <c r="S235" s="51">
        <f t="shared" si="153"/>
        <v>78</v>
      </c>
      <c r="T235" s="51">
        <f t="shared" si="154"/>
        <v>78</v>
      </c>
      <c r="U235" s="51" t="str">
        <f t="shared" si="158"/>
        <v>DIRECT</v>
      </c>
      <c r="V235" s="492">
        <f t="shared" si="164"/>
        <v>9</v>
      </c>
      <c r="W235" s="51">
        <f t="shared" si="155"/>
        <v>78</v>
      </c>
      <c r="X235" s="51">
        <f t="shared" si="156"/>
        <v>78</v>
      </c>
      <c r="Y235" s="51">
        <f t="shared" si="157"/>
        <v>78</v>
      </c>
      <c r="Z235" s="54" t="str">
        <f t="shared" si="151"/>
        <v>DIRECT</v>
      </c>
      <c r="AA235" s="492">
        <f t="shared" si="165"/>
        <v>7</v>
      </c>
      <c r="AB235" s="51" t="s">
        <v>690</v>
      </c>
      <c r="AC235" s="51" t="s">
        <v>690</v>
      </c>
      <c r="AD235" s="51" t="s">
        <v>690</v>
      </c>
      <c r="AE235" s="51" t="s">
        <v>690</v>
      </c>
      <c r="AF235" s="51" t="s">
        <v>690</v>
      </c>
      <c r="AG235" s="51" t="s">
        <v>690</v>
      </c>
      <c r="AH235" s="51" t="s">
        <v>690</v>
      </c>
      <c r="AI235" s="51" t="s">
        <v>690</v>
      </c>
      <c r="AJ235" s="51" t="s">
        <v>690</v>
      </c>
      <c r="AK235" s="53" t="s">
        <v>690</v>
      </c>
      <c r="AL235" s="170"/>
      <c r="AM235" s="170"/>
      <c r="AN235" s="170"/>
      <c r="AO235" s="170"/>
      <c r="AP235" s="170"/>
      <c r="AQ235" s="29"/>
      <c r="AR235" s="29"/>
      <c r="AS235" s="29"/>
      <c r="AT235" s="29"/>
      <c r="AU235" s="29"/>
      <c r="AV235" s="29"/>
      <c r="AW235" s="29"/>
      <c r="AX235" s="29"/>
      <c r="AY235" s="29"/>
      <c r="AZ235" s="29"/>
      <c r="BA235" s="29"/>
      <c r="BB235" s="29"/>
      <c r="BC235" s="29"/>
      <c r="BD235" s="29"/>
      <c r="BE235" s="29"/>
      <c r="BF235" s="29"/>
      <c r="BG235" s="29"/>
      <c r="BH235" s="29"/>
      <c r="BI235" s="29"/>
      <c r="BJ235" s="29"/>
    </row>
    <row r="236" spans="1:62" s="656" customFormat="1">
      <c r="A236" s="36" t="s">
        <v>656</v>
      </c>
      <c r="B236" s="41" t="s">
        <v>125</v>
      </c>
      <c r="C236" s="40" t="s">
        <v>605</v>
      </c>
      <c r="D236" s="195" t="e">
        <f>VLOOKUP(A:A,'MCN Busan onf rates'!C:D,2,FALSE)</f>
        <v>#N/A</v>
      </c>
      <c r="E236" s="195" t="e">
        <f>VLOOKUP(A:A,'MCN Busan onf rates'!C:F,4,FALSE)</f>
        <v>#N/A</v>
      </c>
      <c r="F236" s="195" t="e">
        <f>VLOOKUP(A:A,'MCN Singapore onf rates'!E:H,2,FALSE)</f>
        <v>#N/A</v>
      </c>
      <c r="G236" s="195" t="s">
        <v>1462</v>
      </c>
      <c r="H236" s="195">
        <f>VLOOKUP(A236,'NZ &amp; Pacific Island Rates'!B:G,2,FALSE)</f>
        <v>158</v>
      </c>
      <c r="I236" s="195"/>
      <c r="J236" s="195">
        <v>10</v>
      </c>
      <c r="K236" s="474" t="s">
        <v>665</v>
      </c>
      <c r="L236" s="195">
        <f t="shared" si="166"/>
        <v>168</v>
      </c>
      <c r="M236" s="51">
        <f t="shared" si="159"/>
        <v>168</v>
      </c>
      <c r="N236" s="51">
        <f t="shared" si="167"/>
        <v>168</v>
      </c>
      <c r="O236" s="51">
        <f t="shared" si="168"/>
        <v>168</v>
      </c>
      <c r="P236" s="51" t="str">
        <f t="shared" si="161"/>
        <v>LYT</v>
      </c>
      <c r="Q236" s="52">
        <v>19</v>
      </c>
      <c r="R236" s="51">
        <f t="shared" si="152"/>
        <v>168</v>
      </c>
      <c r="S236" s="51">
        <f t="shared" si="153"/>
        <v>168</v>
      </c>
      <c r="T236" s="51">
        <f t="shared" si="154"/>
        <v>168</v>
      </c>
      <c r="U236" s="51" t="str">
        <f t="shared" si="158"/>
        <v>LYT</v>
      </c>
      <c r="V236" s="492">
        <f t="shared" si="164"/>
        <v>18</v>
      </c>
      <c r="W236" s="51">
        <f t="shared" si="155"/>
        <v>168</v>
      </c>
      <c r="X236" s="51">
        <f t="shared" si="156"/>
        <v>168</v>
      </c>
      <c r="Y236" s="51">
        <f t="shared" si="157"/>
        <v>168</v>
      </c>
      <c r="Z236" s="54" t="str">
        <f t="shared" si="151"/>
        <v>LYT</v>
      </c>
      <c r="AA236" s="492">
        <f t="shared" si="165"/>
        <v>16</v>
      </c>
      <c r="AB236" s="51" t="s">
        <v>690</v>
      </c>
      <c r="AC236" s="51" t="s">
        <v>690</v>
      </c>
      <c r="AD236" s="51" t="s">
        <v>690</v>
      </c>
      <c r="AE236" s="51" t="s">
        <v>690</v>
      </c>
      <c r="AF236" s="51" t="s">
        <v>690</v>
      </c>
      <c r="AG236" s="51" t="s">
        <v>690</v>
      </c>
      <c r="AH236" s="51" t="s">
        <v>690</v>
      </c>
      <c r="AI236" s="51" t="s">
        <v>690</v>
      </c>
      <c r="AJ236" s="51" t="s">
        <v>690</v>
      </c>
      <c r="AK236" s="53" t="s">
        <v>690</v>
      </c>
      <c r="AL236" s="170"/>
      <c r="AM236" s="170"/>
      <c r="AN236" s="170"/>
      <c r="AO236" s="170"/>
      <c r="AP236" s="170"/>
      <c r="AQ236" s="29"/>
      <c r="AR236" s="29"/>
      <c r="AS236" s="29"/>
      <c r="AT236" s="29"/>
      <c r="AU236" s="29"/>
      <c r="AV236" s="29"/>
      <c r="AW236" s="29"/>
      <c r="AX236" s="29"/>
      <c r="AY236" s="29"/>
      <c r="AZ236" s="29"/>
      <c r="BA236" s="29"/>
      <c r="BB236" s="29"/>
      <c r="BC236" s="29"/>
      <c r="BD236" s="29"/>
      <c r="BE236" s="29"/>
      <c r="BF236" s="29"/>
      <c r="BG236" s="29"/>
      <c r="BH236" s="29"/>
      <c r="BI236" s="29"/>
      <c r="BJ236" s="29"/>
    </row>
    <row r="237" spans="1:62" s="656" customFormat="1">
      <c r="A237" s="36" t="s">
        <v>657</v>
      </c>
      <c r="B237" s="41" t="s">
        <v>125</v>
      </c>
      <c r="C237" s="40" t="s">
        <v>605</v>
      </c>
      <c r="D237" s="195" t="e">
        <f>VLOOKUP(A:A,'MCN Busan onf rates'!C:D,2,FALSE)</f>
        <v>#N/A</v>
      </c>
      <c r="E237" s="195" t="e">
        <f>VLOOKUP(A:A,'MCN Busan onf rates'!C:F,4,FALSE)</f>
        <v>#N/A</v>
      </c>
      <c r="F237" s="195" t="e">
        <f>VLOOKUP(A:A,'MCN Singapore onf rates'!E:H,2,FALSE)</f>
        <v>#N/A</v>
      </c>
      <c r="G237" s="195" t="s">
        <v>1462</v>
      </c>
      <c r="H237" s="195">
        <f>VLOOKUP(A237,'NZ &amp; Pacific Island Rates'!B:G,2,FALSE)</f>
        <v>148</v>
      </c>
      <c r="I237" s="195"/>
      <c r="J237" s="195">
        <v>10</v>
      </c>
      <c r="K237" s="474" t="s">
        <v>665</v>
      </c>
      <c r="L237" s="195">
        <f t="shared" si="166"/>
        <v>158</v>
      </c>
      <c r="M237" s="51">
        <f t="shared" si="159"/>
        <v>158</v>
      </c>
      <c r="N237" s="51">
        <f t="shared" si="167"/>
        <v>158</v>
      </c>
      <c r="O237" s="51">
        <f t="shared" si="168"/>
        <v>158</v>
      </c>
      <c r="P237" s="51" t="str">
        <f t="shared" si="161"/>
        <v>LYT</v>
      </c>
      <c r="Q237" s="52">
        <v>19</v>
      </c>
      <c r="R237" s="51">
        <f t="shared" si="152"/>
        <v>158</v>
      </c>
      <c r="S237" s="51">
        <f t="shared" si="153"/>
        <v>158</v>
      </c>
      <c r="T237" s="51">
        <f t="shared" si="154"/>
        <v>158</v>
      </c>
      <c r="U237" s="51" t="str">
        <f t="shared" si="158"/>
        <v>LYT</v>
      </c>
      <c r="V237" s="492">
        <f t="shared" si="164"/>
        <v>18</v>
      </c>
      <c r="W237" s="51">
        <f t="shared" si="155"/>
        <v>158</v>
      </c>
      <c r="X237" s="51">
        <f t="shared" si="156"/>
        <v>158</v>
      </c>
      <c r="Y237" s="51">
        <f t="shared" si="157"/>
        <v>158</v>
      </c>
      <c r="Z237" s="54" t="str">
        <f t="shared" si="151"/>
        <v>LYT</v>
      </c>
      <c r="AA237" s="492">
        <f t="shared" si="165"/>
        <v>16</v>
      </c>
      <c r="AB237" s="51" t="s">
        <v>690</v>
      </c>
      <c r="AC237" s="51" t="s">
        <v>690</v>
      </c>
      <c r="AD237" s="51" t="s">
        <v>690</v>
      </c>
      <c r="AE237" s="51" t="s">
        <v>690</v>
      </c>
      <c r="AF237" s="51" t="s">
        <v>690</v>
      </c>
      <c r="AG237" s="51" t="s">
        <v>690</v>
      </c>
      <c r="AH237" s="51" t="s">
        <v>690</v>
      </c>
      <c r="AI237" s="51" t="s">
        <v>690</v>
      </c>
      <c r="AJ237" s="51" t="s">
        <v>690</v>
      </c>
      <c r="AK237" s="53" t="s">
        <v>690</v>
      </c>
      <c r="AL237" s="170"/>
      <c r="AM237" s="170"/>
      <c r="AN237" s="170"/>
      <c r="AO237" s="170"/>
      <c r="AP237" s="170"/>
      <c r="AQ237" s="29"/>
      <c r="AR237" s="29"/>
      <c r="AS237" s="29"/>
      <c r="AT237" s="29"/>
      <c r="AU237" s="29"/>
      <c r="AV237" s="29"/>
      <c r="AW237" s="29"/>
      <c r="AX237" s="29"/>
      <c r="AY237" s="29"/>
      <c r="AZ237" s="29"/>
      <c r="BA237" s="29"/>
      <c r="BB237" s="29"/>
      <c r="BC237" s="29"/>
      <c r="BD237" s="29"/>
      <c r="BE237" s="29"/>
      <c r="BF237" s="29"/>
      <c r="BG237" s="29"/>
      <c r="BH237" s="29"/>
      <c r="BI237" s="29"/>
      <c r="BJ237" s="29"/>
    </row>
    <row r="238" spans="1:62" s="656" customFormat="1">
      <c r="A238" s="36" t="s">
        <v>277</v>
      </c>
      <c r="B238" s="41" t="s">
        <v>125</v>
      </c>
      <c r="C238" s="40" t="s">
        <v>605</v>
      </c>
      <c r="D238" s="195" t="e">
        <f>VLOOKUP(A:A,'MCN Busan onf rates'!C:D,2,FALSE)</f>
        <v>#N/A</v>
      </c>
      <c r="E238" s="195" t="e">
        <f>VLOOKUP(A:A,'MCN Busan onf rates'!C:F,4,FALSE)</f>
        <v>#N/A</v>
      </c>
      <c r="F238" s="195" t="e">
        <f>VLOOKUP(A:A,'MCN Singapore onf rates'!E:H,2,FALSE)</f>
        <v>#N/A</v>
      </c>
      <c r="G238" s="195" t="s">
        <v>1462</v>
      </c>
      <c r="H238" s="195">
        <f>VLOOKUP(A238,'NZ &amp; Pacific Island Rates'!B:G,2,FALSE)</f>
        <v>93</v>
      </c>
      <c r="I238" s="195">
        <v>0</v>
      </c>
      <c r="J238" s="195">
        <v>10</v>
      </c>
      <c r="K238" s="474" t="s">
        <v>667</v>
      </c>
      <c r="L238" s="195">
        <f t="shared" si="166"/>
        <v>103</v>
      </c>
      <c r="M238" s="51">
        <f t="shared" si="159"/>
        <v>103</v>
      </c>
      <c r="N238" s="51">
        <f t="shared" si="167"/>
        <v>103</v>
      </c>
      <c r="O238" s="51">
        <f t="shared" si="168"/>
        <v>103</v>
      </c>
      <c r="P238" s="51" t="str">
        <f t="shared" si="161"/>
        <v>AKL</v>
      </c>
      <c r="Q238" s="52">
        <v>9</v>
      </c>
      <c r="R238" s="51">
        <f t="shared" si="152"/>
        <v>103</v>
      </c>
      <c r="S238" s="51">
        <f t="shared" si="153"/>
        <v>103</v>
      </c>
      <c r="T238" s="51">
        <f t="shared" si="154"/>
        <v>103</v>
      </c>
      <c r="U238" s="51" t="str">
        <f t="shared" si="158"/>
        <v>AKL</v>
      </c>
      <c r="V238" s="492">
        <f t="shared" si="164"/>
        <v>8</v>
      </c>
      <c r="W238" s="51">
        <f t="shared" si="155"/>
        <v>103</v>
      </c>
      <c r="X238" s="51">
        <f t="shared" si="156"/>
        <v>103</v>
      </c>
      <c r="Y238" s="51">
        <f t="shared" si="157"/>
        <v>103</v>
      </c>
      <c r="Z238" s="54" t="str">
        <f t="shared" si="151"/>
        <v>AKL</v>
      </c>
      <c r="AA238" s="492">
        <f t="shared" si="165"/>
        <v>6</v>
      </c>
      <c r="AB238" s="51" t="s">
        <v>690</v>
      </c>
      <c r="AC238" s="51" t="s">
        <v>690</v>
      </c>
      <c r="AD238" s="51" t="s">
        <v>690</v>
      </c>
      <c r="AE238" s="51" t="s">
        <v>690</v>
      </c>
      <c r="AF238" s="51" t="s">
        <v>690</v>
      </c>
      <c r="AG238" s="51" t="s">
        <v>690</v>
      </c>
      <c r="AH238" s="51" t="s">
        <v>690</v>
      </c>
      <c r="AI238" s="51" t="s">
        <v>690</v>
      </c>
      <c r="AJ238" s="51" t="s">
        <v>690</v>
      </c>
      <c r="AK238" s="53" t="s">
        <v>690</v>
      </c>
      <c r="AL238" s="170"/>
      <c r="AM238" s="170"/>
      <c r="AN238" s="170"/>
      <c r="AO238" s="170"/>
      <c r="AP238" s="170"/>
    </row>
    <row r="239" spans="1:62" s="656" customFormat="1">
      <c r="A239" s="36" t="s">
        <v>654</v>
      </c>
      <c r="B239" s="41" t="s">
        <v>125</v>
      </c>
      <c r="C239" s="40" t="s">
        <v>605</v>
      </c>
      <c r="D239" s="195" t="e">
        <f>VLOOKUP(A:A,'MCN Busan onf rates'!C:D,2,FALSE)</f>
        <v>#N/A</v>
      </c>
      <c r="E239" s="195" t="e">
        <f>VLOOKUP(A:A,'MCN Busan onf rates'!C:F,4,FALSE)</f>
        <v>#N/A</v>
      </c>
      <c r="F239" s="195" t="e">
        <f>VLOOKUP(A:A,'MCN Singapore onf rates'!E:H,2,FALSE)</f>
        <v>#N/A</v>
      </c>
      <c r="G239" s="195" t="s">
        <v>1462</v>
      </c>
      <c r="H239" s="195">
        <f>VLOOKUP(A239,'NZ &amp; Pacific Island Rates'!B:G,2,FALSE)</f>
        <v>163</v>
      </c>
      <c r="I239" s="195"/>
      <c r="J239" s="195">
        <v>10</v>
      </c>
      <c r="K239" s="474" t="s">
        <v>665</v>
      </c>
      <c r="L239" s="195">
        <f t="shared" si="166"/>
        <v>173</v>
      </c>
      <c r="M239" s="51">
        <f t="shared" si="159"/>
        <v>173</v>
      </c>
      <c r="N239" s="51">
        <f t="shared" si="167"/>
        <v>173</v>
      </c>
      <c r="O239" s="51">
        <f t="shared" si="168"/>
        <v>173</v>
      </c>
      <c r="P239" s="51" t="str">
        <f t="shared" si="161"/>
        <v>LYT</v>
      </c>
      <c r="Q239" s="52">
        <v>17</v>
      </c>
      <c r="R239" s="51">
        <f t="shared" si="152"/>
        <v>173</v>
      </c>
      <c r="S239" s="51">
        <f t="shared" si="153"/>
        <v>173</v>
      </c>
      <c r="T239" s="51">
        <f t="shared" si="154"/>
        <v>173</v>
      </c>
      <c r="U239" s="51" t="str">
        <f t="shared" si="158"/>
        <v>LYT</v>
      </c>
      <c r="V239" s="492">
        <f t="shared" si="164"/>
        <v>16</v>
      </c>
      <c r="W239" s="51">
        <f t="shared" si="155"/>
        <v>173</v>
      </c>
      <c r="X239" s="51">
        <f t="shared" si="156"/>
        <v>173</v>
      </c>
      <c r="Y239" s="51">
        <f t="shared" si="157"/>
        <v>173</v>
      </c>
      <c r="Z239" s="54" t="str">
        <f t="shared" si="151"/>
        <v>LYT</v>
      </c>
      <c r="AA239" s="492">
        <f t="shared" si="165"/>
        <v>14</v>
      </c>
      <c r="AB239" s="51" t="s">
        <v>690</v>
      </c>
      <c r="AC239" s="51" t="s">
        <v>690</v>
      </c>
      <c r="AD239" s="51" t="s">
        <v>690</v>
      </c>
      <c r="AE239" s="51" t="s">
        <v>690</v>
      </c>
      <c r="AF239" s="51" t="s">
        <v>690</v>
      </c>
      <c r="AG239" s="51" t="s">
        <v>690</v>
      </c>
      <c r="AH239" s="51" t="s">
        <v>690</v>
      </c>
      <c r="AI239" s="51" t="s">
        <v>690</v>
      </c>
      <c r="AJ239" s="51" t="s">
        <v>690</v>
      </c>
      <c r="AK239" s="53" t="s">
        <v>690</v>
      </c>
      <c r="AL239" s="170"/>
      <c r="AM239" s="170"/>
      <c r="AN239" s="170"/>
      <c r="AO239" s="170"/>
      <c r="AP239" s="170"/>
      <c r="AQ239" s="29"/>
      <c r="AR239" s="29"/>
      <c r="AS239" s="29"/>
      <c r="AT239" s="29"/>
      <c r="AU239" s="29"/>
      <c r="AV239" s="29"/>
      <c r="AW239" s="29"/>
      <c r="AX239" s="29"/>
      <c r="AY239" s="29"/>
      <c r="AZ239" s="29"/>
      <c r="BA239" s="29"/>
      <c r="BB239" s="29"/>
      <c r="BC239" s="29"/>
      <c r="BD239" s="29"/>
      <c r="BE239" s="29"/>
      <c r="BF239" s="29"/>
      <c r="BG239" s="29"/>
      <c r="BH239" s="29"/>
      <c r="BI239" s="29"/>
      <c r="BJ239" s="29"/>
    </row>
    <row r="240" spans="1:62" s="656" customFormat="1">
      <c r="A240" s="36" t="s">
        <v>2</v>
      </c>
      <c r="B240" s="41" t="s">
        <v>125</v>
      </c>
      <c r="C240" s="40" t="s">
        <v>605</v>
      </c>
      <c r="D240" s="195" t="e">
        <f>VLOOKUP(A:A,'MCN Busan onf rates'!C:D,2,FALSE)</f>
        <v>#N/A</v>
      </c>
      <c r="E240" s="195" t="e">
        <f>VLOOKUP(A:A,'MCN Busan onf rates'!C:F,4,FALSE)</f>
        <v>#N/A</v>
      </c>
      <c r="F240" s="195" t="e">
        <f>VLOOKUP(A:A,'MCN Singapore onf rates'!E:H,2,FALSE)</f>
        <v>#N/A</v>
      </c>
      <c r="G240" s="195" t="s">
        <v>1462</v>
      </c>
      <c r="H240" s="195">
        <f>VLOOKUP(A240,'NZ &amp; Pacific Island Rates'!B:G,2,FALSE)</f>
        <v>68</v>
      </c>
      <c r="I240" s="195">
        <v>0</v>
      </c>
      <c r="J240" s="195">
        <v>10</v>
      </c>
      <c r="K240" s="474" t="s">
        <v>633</v>
      </c>
      <c r="L240" s="195">
        <f t="shared" si="166"/>
        <v>78</v>
      </c>
      <c r="M240" s="51">
        <f t="shared" si="159"/>
        <v>78</v>
      </c>
      <c r="N240" s="51">
        <f t="shared" si="167"/>
        <v>78</v>
      </c>
      <c r="O240" s="51">
        <f t="shared" si="168"/>
        <v>78</v>
      </c>
      <c r="P240" s="51" t="str">
        <f t="shared" si="161"/>
        <v>DIRECT</v>
      </c>
      <c r="Q240" s="52">
        <v>10</v>
      </c>
      <c r="R240" s="51">
        <f t="shared" si="152"/>
        <v>78</v>
      </c>
      <c r="S240" s="51">
        <f t="shared" si="153"/>
        <v>78</v>
      </c>
      <c r="T240" s="51">
        <f t="shared" si="154"/>
        <v>78</v>
      </c>
      <c r="U240" s="51" t="str">
        <f t="shared" si="158"/>
        <v>DIRECT</v>
      </c>
      <c r="V240" s="492">
        <f t="shared" si="164"/>
        <v>9</v>
      </c>
      <c r="W240" s="51">
        <f t="shared" si="155"/>
        <v>78</v>
      </c>
      <c r="X240" s="51">
        <f t="shared" si="156"/>
        <v>78</v>
      </c>
      <c r="Y240" s="51">
        <f t="shared" si="157"/>
        <v>78</v>
      </c>
      <c r="Z240" s="54" t="str">
        <f t="shared" si="151"/>
        <v>DIRECT</v>
      </c>
      <c r="AA240" s="492">
        <f t="shared" si="165"/>
        <v>7</v>
      </c>
      <c r="AB240" s="51" t="s">
        <v>690</v>
      </c>
      <c r="AC240" s="51" t="s">
        <v>690</v>
      </c>
      <c r="AD240" s="51" t="s">
        <v>690</v>
      </c>
      <c r="AE240" s="51" t="s">
        <v>690</v>
      </c>
      <c r="AF240" s="51" t="s">
        <v>690</v>
      </c>
      <c r="AG240" s="51" t="s">
        <v>690</v>
      </c>
      <c r="AH240" s="51" t="s">
        <v>690</v>
      </c>
      <c r="AI240" s="51" t="s">
        <v>690</v>
      </c>
      <c r="AJ240" s="51" t="s">
        <v>690</v>
      </c>
      <c r="AK240" s="53" t="s">
        <v>690</v>
      </c>
      <c r="AL240" s="170"/>
      <c r="AM240" s="170"/>
      <c r="AN240" s="170"/>
      <c r="AO240" s="170"/>
      <c r="AP240" s="170"/>
      <c r="AQ240" s="29"/>
      <c r="AR240" s="29"/>
      <c r="AS240" s="29"/>
      <c r="AT240" s="29"/>
      <c r="AU240" s="29"/>
      <c r="AV240" s="29"/>
      <c r="AW240" s="29"/>
      <c r="AX240" s="29"/>
      <c r="AY240" s="29"/>
      <c r="AZ240" s="29"/>
      <c r="BA240" s="29"/>
      <c r="BB240" s="29"/>
      <c r="BC240" s="29"/>
      <c r="BD240" s="29"/>
      <c r="BE240" s="29"/>
      <c r="BF240" s="29"/>
      <c r="BG240" s="29"/>
      <c r="BH240" s="29"/>
      <c r="BI240" s="29"/>
      <c r="BJ240" s="29"/>
    </row>
    <row r="241" spans="1:62" s="656" customFormat="1">
      <c r="A241" s="36" t="s">
        <v>658</v>
      </c>
      <c r="B241" s="41" t="s">
        <v>125</v>
      </c>
      <c r="C241" s="40" t="s">
        <v>605</v>
      </c>
      <c r="D241" s="195" t="e">
        <f>VLOOKUP(A:A,'MCN Busan onf rates'!C:D,2,FALSE)</f>
        <v>#N/A</v>
      </c>
      <c r="E241" s="195" t="e">
        <f>VLOOKUP(A:A,'MCN Busan onf rates'!C:F,4,FALSE)</f>
        <v>#N/A</v>
      </c>
      <c r="F241" s="195" t="e">
        <f>VLOOKUP(A:A,'MCN Singapore onf rates'!E:H,2,FALSE)</f>
        <v>#N/A</v>
      </c>
      <c r="G241" s="195" t="s">
        <v>1462</v>
      </c>
      <c r="H241" s="195">
        <f>VLOOKUP(A241,'NZ &amp; Pacific Island Rates'!B:G,2,FALSE)</f>
        <v>103</v>
      </c>
      <c r="I241" s="195">
        <v>0</v>
      </c>
      <c r="J241" s="195">
        <v>10</v>
      </c>
      <c r="K241" s="474" t="s">
        <v>667</v>
      </c>
      <c r="L241" s="195">
        <f t="shared" si="166"/>
        <v>113</v>
      </c>
      <c r="M241" s="51">
        <f t="shared" si="159"/>
        <v>113</v>
      </c>
      <c r="N241" s="51">
        <f t="shared" si="167"/>
        <v>113</v>
      </c>
      <c r="O241" s="51">
        <f t="shared" si="168"/>
        <v>113</v>
      </c>
      <c r="P241" s="51" t="str">
        <f t="shared" si="161"/>
        <v>AKL</v>
      </c>
      <c r="Q241" s="52">
        <v>9</v>
      </c>
      <c r="R241" s="51">
        <f t="shared" si="152"/>
        <v>113</v>
      </c>
      <c r="S241" s="51">
        <f t="shared" si="153"/>
        <v>113</v>
      </c>
      <c r="T241" s="51">
        <f t="shared" si="154"/>
        <v>113</v>
      </c>
      <c r="U241" s="51" t="str">
        <f t="shared" si="158"/>
        <v>AKL</v>
      </c>
      <c r="V241" s="492">
        <f t="shared" si="164"/>
        <v>8</v>
      </c>
      <c r="W241" s="51">
        <f t="shared" si="155"/>
        <v>113</v>
      </c>
      <c r="X241" s="51">
        <f t="shared" si="156"/>
        <v>113</v>
      </c>
      <c r="Y241" s="51">
        <f t="shared" si="157"/>
        <v>113</v>
      </c>
      <c r="Z241" s="54" t="str">
        <f t="shared" si="151"/>
        <v>AKL</v>
      </c>
      <c r="AA241" s="492">
        <f t="shared" si="165"/>
        <v>6</v>
      </c>
      <c r="AB241" s="51" t="s">
        <v>690</v>
      </c>
      <c r="AC241" s="51" t="s">
        <v>690</v>
      </c>
      <c r="AD241" s="51" t="s">
        <v>690</v>
      </c>
      <c r="AE241" s="51" t="s">
        <v>690</v>
      </c>
      <c r="AF241" s="51" t="s">
        <v>690</v>
      </c>
      <c r="AG241" s="51" t="s">
        <v>690</v>
      </c>
      <c r="AH241" s="51" t="s">
        <v>690</v>
      </c>
      <c r="AI241" s="51" t="s">
        <v>690</v>
      </c>
      <c r="AJ241" s="51" t="s">
        <v>690</v>
      </c>
      <c r="AK241" s="53" t="s">
        <v>690</v>
      </c>
      <c r="AL241" s="170"/>
      <c r="AM241" s="170"/>
      <c r="AN241" s="170"/>
      <c r="AO241" s="170"/>
      <c r="AP241" s="170"/>
    </row>
    <row r="242" spans="1:62" s="656" customFormat="1">
      <c r="A242" s="36" t="s">
        <v>538</v>
      </c>
      <c r="B242" s="41" t="s">
        <v>125</v>
      </c>
      <c r="C242" s="40" t="s">
        <v>605</v>
      </c>
      <c r="D242" s="195" t="e">
        <f>VLOOKUP(A:A,'MCN Busan onf rates'!C:D,2,FALSE)</f>
        <v>#N/A</v>
      </c>
      <c r="E242" s="195" t="e">
        <f>VLOOKUP(A:A,'MCN Busan onf rates'!C:F,4,FALSE)</f>
        <v>#N/A</v>
      </c>
      <c r="F242" s="195" t="e">
        <f>VLOOKUP(A:A,'MCN Singapore onf rates'!E:H,2,FALSE)</f>
        <v>#N/A</v>
      </c>
      <c r="G242" s="195" t="s">
        <v>1462</v>
      </c>
      <c r="H242" s="195">
        <f>VLOOKUP(A242,'NZ &amp; Pacific Island Rates'!B:G,2,FALSE)</f>
        <v>123</v>
      </c>
      <c r="I242" s="195">
        <v>0</v>
      </c>
      <c r="J242" s="195">
        <v>10</v>
      </c>
      <c r="K242" s="474" t="s">
        <v>667</v>
      </c>
      <c r="L242" s="195">
        <f t="shared" si="166"/>
        <v>133</v>
      </c>
      <c r="M242" s="51">
        <f t="shared" si="159"/>
        <v>133</v>
      </c>
      <c r="N242" s="51">
        <f t="shared" si="167"/>
        <v>133</v>
      </c>
      <c r="O242" s="51">
        <f t="shared" si="168"/>
        <v>133</v>
      </c>
      <c r="P242" s="51" t="str">
        <f t="shared" si="161"/>
        <v>AKL</v>
      </c>
      <c r="Q242" s="52">
        <v>10</v>
      </c>
      <c r="R242" s="51">
        <f t="shared" si="152"/>
        <v>133</v>
      </c>
      <c r="S242" s="51">
        <f t="shared" si="153"/>
        <v>133</v>
      </c>
      <c r="T242" s="51">
        <f t="shared" si="154"/>
        <v>133</v>
      </c>
      <c r="U242" s="51" t="str">
        <f t="shared" si="158"/>
        <v>AKL</v>
      </c>
      <c r="V242" s="492">
        <f t="shared" si="164"/>
        <v>9</v>
      </c>
      <c r="W242" s="51">
        <f t="shared" si="155"/>
        <v>133</v>
      </c>
      <c r="X242" s="51">
        <f t="shared" si="156"/>
        <v>133</v>
      </c>
      <c r="Y242" s="51">
        <f t="shared" si="157"/>
        <v>133</v>
      </c>
      <c r="Z242" s="54" t="str">
        <f t="shared" si="151"/>
        <v>AKL</v>
      </c>
      <c r="AA242" s="492">
        <f t="shared" si="165"/>
        <v>7</v>
      </c>
      <c r="AB242" s="51" t="s">
        <v>690</v>
      </c>
      <c r="AC242" s="51" t="s">
        <v>690</v>
      </c>
      <c r="AD242" s="51" t="s">
        <v>690</v>
      </c>
      <c r="AE242" s="51" t="s">
        <v>690</v>
      </c>
      <c r="AF242" s="51" t="s">
        <v>690</v>
      </c>
      <c r="AG242" s="51" t="s">
        <v>690</v>
      </c>
      <c r="AH242" s="51" t="s">
        <v>690</v>
      </c>
      <c r="AI242" s="51" t="s">
        <v>690</v>
      </c>
      <c r="AJ242" s="51" t="s">
        <v>690</v>
      </c>
      <c r="AK242" s="53" t="s">
        <v>690</v>
      </c>
      <c r="AL242" s="170"/>
      <c r="AM242" s="170"/>
      <c r="AN242" s="170"/>
      <c r="AO242" s="170"/>
      <c r="AP242" s="170"/>
      <c r="AQ242" s="29"/>
      <c r="AR242" s="29"/>
      <c r="AS242" s="29"/>
      <c r="AT242" s="29"/>
      <c r="AU242" s="29"/>
      <c r="AV242" s="29"/>
      <c r="AW242" s="29"/>
      <c r="AX242" s="29"/>
      <c r="AY242" s="29"/>
      <c r="AZ242" s="29"/>
      <c r="BA242" s="29"/>
      <c r="BB242" s="29"/>
      <c r="BC242" s="29"/>
      <c r="BD242" s="29"/>
      <c r="BE242" s="29"/>
      <c r="BF242" s="29"/>
      <c r="BG242" s="29"/>
      <c r="BH242" s="29"/>
      <c r="BI242" s="29"/>
      <c r="BJ242" s="29"/>
    </row>
    <row r="243" spans="1:62" s="656" customFormat="1">
      <c r="A243" s="36" t="s">
        <v>659</v>
      </c>
      <c r="B243" s="41" t="s">
        <v>125</v>
      </c>
      <c r="C243" s="40" t="s">
        <v>605</v>
      </c>
      <c r="D243" s="195" t="e">
        <f>VLOOKUP(A:A,'MCN Busan onf rates'!C:D,2,FALSE)</f>
        <v>#N/A</v>
      </c>
      <c r="E243" s="195" t="e">
        <f>VLOOKUP(A:A,'MCN Busan onf rates'!C:F,4,FALSE)</f>
        <v>#N/A</v>
      </c>
      <c r="F243" s="195" t="e">
        <f>VLOOKUP(A:A,'MCN Singapore onf rates'!E:H,2,FALSE)</f>
        <v>#N/A</v>
      </c>
      <c r="G243" s="195" t="s">
        <v>1462</v>
      </c>
      <c r="H243" s="195">
        <f>VLOOKUP(A243,'NZ &amp; Pacific Island Rates'!B:G,2,FALSE)</f>
        <v>148</v>
      </c>
      <c r="I243" s="195"/>
      <c r="J243" s="195">
        <v>10</v>
      </c>
      <c r="K243" s="474" t="s">
        <v>665</v>
      </c>
      <c r="L243" s="195">
        <f t="shared" si="166"/>
        <v>158</v>
      </c>
      <c r="M243" s="51">
        <f t="shared" si="159"/>
        <v>158</v>
      </c>
      <c r="N243" s="42">
        <f>SUM(68.63*3)+69</f>
        <v>274.89</v>
      </c>
      <c r="O243" s="51">
        <f t="shared" si="168"/>
        <v>158</v>
      </c>
      <c r="P243" s="51" t="str">
        <f t="shared" si="161"/>
        <v>LYT</v>
      </c>
      <c r="Q243" s="52">
        <v>20</v>
      </c>
      <c r="R243" s="51">
        <f t="shared" si="152"/>
        <v>158</v>
      </c>
      <c r="S243" s="51">
        <f t="shared" si="153"/>
        <v>274.89</v>
      </c>
      <c r="T243" s="51">
        <f t="shared" si="154"/>
        <v>158</v>
      </c>
      <c r="U243" s="51" t="str">
        <f t="shared" si="158"/>
        <v>LYT</v>
      </c>
      <c r="V243" s="492">
        <f t="shared" si="164"/>
        <v>19</v>
      </c>
      <c r="W243" s="51">
        <f t="shared" si="155"/>
        <v>158</v>
      </c>
      <c r="X243" s="51">
        <f t="shared" si="156"/>
        <v>274.89</v>
      </c>
      <c r="Y243" s="51">
        <f t="shared" si="157"/>
        <v>158</v>
      </c>
      <c r="Z243" s="54" t="str">
        <f t="shared" si="151"/>
        <v>LYT</v>
      </c>
      <c r="AA243" s="492">
        <f t="shared" si="165"/>
        <v>17</v>
      </c>
      <c r="AB243" s="51" t="s">
        <v>690</v>
      </c>
      <c r="AC243" s="51" t="s">
        <v>690</v>
      </c>
      <c r="AD243" s="51" t="s">
        <v>690</v>
      </c>
      <c r="AE243" s="51" t="s">
        <v>690</v>
      </c>
      <c r="AF243" s="51" t="s">
        <v>690</v>
      </c>
      <c r="AG243" s="51" t="s">
        <v>690</v>
      </c>
      <c r="AH243" s="51" t="s">
        <v>690</v>
      </c>
      <c r="AI243" s="51" t="s">
        <v>690</v>
      </c>
      <c r="AJ243" s="51" t="s">
        <v>690</v>
      </c>
      <c r="AK243" s="53" t="s">
        <v>690</v>
      </c>
      <c r="AL243" s="170"/>
      <c r="AM243" s="170"/>
      <c r="AN243" s="170"/>
      <c r="AO243" s="170"/>
      <c r="AP243" s="170"/>
      <c r="AQ243" s="29"/>
      <c r="AR243" s="29"/>
      <c r="AS243" s="29"/>
      <c r="AT243" s="29"/>
      <c r="AU243" s="29"/>
      <c r="AV243" s="29"/>
      <c r="AW243" s="29"/>
      <c r="AX243" s="29"/>
      <c r="AY243" s="29"/>
      <c r="AZ243" s="29"/>
      <c r="BA243" s="29"/>
      <c r="BB243" s="29"/>
      <c r="BC243" s="29"/>
      <c r="BD243" s="29"/>
      <c r="BE243" s="29"/>
      <c r="BF243" s="29"/>
      <c r="BG243" s="29"/>
      <c r="BH243" s="29"/>
      <c r="BI243" s="29"/>
      <c r="BJ243" s="29"/>
    </row>
    <row r="244" spans="1:62" s="656" customFormat="1">
      <c r="A244" s="36" t="s">
        <v>539</v>
      </c>
      <c r="B244" s="41" t="s">
        <v>125</v>
      </c>
      <c r="C244" s="40" t="s">
        <v>605</v>
      </c>
      <c r="D244" s="195" t="e">
        <f>VLOOKUP(A:A,'MCN Busan onf rates'!C:D,2,FALSE)</f>
        <v>#N/A</v>
      </c>
      <c r="E244" s="195" t="e">
        <f>VLOOKUP(A:A,'MCN Busan onf rates'!C:F,4,FALSE)</f>
        <v>#N/A</v>
      </c>
      <c r="F244" s="195" t="e">
        <f>VLOOKUP(A:A,'MCN Singapore onf rates'!E:H,2,FALSE)</f>
        <v>#N/A</v>
      </c>
      <c r="G244" s="195" t="s">
        <v>1462</v>
      </c>
      <c r="H244" s="195">
        <f>VLOOKUP(A244,'NZ &amp; Pacific Island Rates'!B:G,2,FALSE)</f>
        <v>123</v>
      </c>
      <c r="I244" s="195">
        <v>0</v>
      </c>
      <c r="J244" s="195">
        <v>10</v>
      </c>
      <c r="K244" s="474" t="s">
        <v>667</v>
      </c>
      <c r="L244" s="195">
        <f t="shared" si="166"/>
        <v>133</v>
      </c>
      <c r="M244" s="51">
        <f t="shared" si="159"/>
        <v>133</v>
      </c>
      <c r="N244" s="51">
        <f t="shared" ref="N244:N249" si="169">SUBTOTAL(9,M244)</f>
        <v>133</v>
      </c>
      <c r="O244" s="51">
        <f t="shared" si="168"/>
        <v>133</v>
      </c>
      <c r="P244" s="51" t="str">
        <f t="shared" si="161"/>
        <v>AKL</v>
      </c>
      <c r="Q244" s="52">
        <v>10</v>
      </c>
      <c r="R244" s="51">
        <f t="shared" si="152"/>
        <v>133</v>
      </c>
      <c r="S244" s="51">
        <f t="shared" si="153"/>
        <v>133</v>
      </c>
      <c r="T244" s="51">
        <f t="shared" si="154"/>
        <v>133</v>
      </c>
      <c r="U244" s="51" t="str">
        <f t="shared" si="158"/>
        <v>AKL</v>
      </c>
      <c r="V244" s="492">
        <f t="shared" si="164"/>
        <v>9</v>
      </c>
      <c r="W244" s="51">
        <f t="shared" si="155"/>
        <v>133</v>
      </c>
      <c r="X244" s="51">
        <f t="shared" si="156"/>
        <v>133</v>
      </c>
      <c r="Y244" s="51">
        <f t="shared" si="157"/>
        <v>133</v>
      </c>
      <c r="Z244" s="54" t="str">
        <f t="shared" si="151"/>
        <v>AKL</v>
      </c>
      <c r="AA244" s="492">
        <f t="shared" si="165"/>
        <v>7</v>
      </c>
      <c r="AB244" s="51" t="s">
        <v>690</v>
      </c>
      <c r="AC244" s="51" t="s">
        <v>690</v>
      </c>
      <c r="AD244" s="51" t="s">
        <v>690</v>
      </c>
      <c r="AE244" s="51" t="s">
        <v>690</v>
      </c>
      <c r="AF244" s="51" t="s">
        <v>690</v>
      </c>
      <c r="AG244" s="51" t="s">
        <v>690</v>
      </c>
      <c r="AH244" s="51" t="s">
        <v>690</v>
      </c>
      <c r="AI244" s="51" t="s">
        <v>690</v>
      </c>
      <c r="AJ244" s="51" t="s">
        <v>690</v>
      </c>
      <c r="AK244" s="53" t="s">
        <v>690</v>
      </c>
      <c r="AL244" s="170"/>
      <c r="AM244" s="170"/>
      <c r="AN244" s="170"/>
      <c r="AO244" s="170"/>
      <c r="AP244" s="170"/>
      <c r="AQ244" s="29"/>
      <c r="AR244" s="29"/>
      <c r="AS244" s="29"/>
      <c r="AT244" s="29"/>
      <c r="AU244" s="29"/>
      <c r="AV244" s="29"/>
      <c r="AW244" s="29"/>
      <c r="AX244" s="29"/>
      <c r="AY244" s="29"/>
      <c r="AZ244" s="29"/>
      <c r="BA244" s="29"/>
      <c r="BB244" s="29"/>
      <c r="BC244" s="29"/>
      <c r="BD244" s="29"/>
      <c r="BE244" s="29"/>
      <c r="BF244" s="29"/>
      <c r="BG244" s="29"/>
      <c r="BH244" s="29"/>
      <c r="BI244" s="29"/>
      <c r="BJ244" s="29"/>
    </row>
    <row r="245" spans="1:62" s="656" customFormat="1">
      <c r="A245" s="36" t="s">
        <v>660</v>
      </c>
      <c r="B245" s="41" t="s">
        <v>125</v>
      </c>
      <c r="C245" s="40" t="s">
        <v>605</v>
      </c>
      <c r="D245" s="195" t="e">
        <f>VLOOKUP(A:A,'MCN Busan onf rates'!C:D,2,FALSE)</f>
        <v>#N/A</v>
      </c>
      <c r="E245" s="195" t="e">
        <f>VLOOKUP(A:A,'MCN Busan onf rates'!C:F,4,FALSE)</f>
        <v>#N/A</v>
      </c>
      <c r="F245" s="195" t="e">
        <f>VLOOKUP(A:A,'MCN Singapore onf rates'!E:H,2,FALSE)</f>
        <v>#N/A</v>
      </c>
      <c r="G245" s="195" t="s">
        <v>1462</v>
      </c>
      <c r="H245" s="195">
        <f>VLOOKUP(A245,'NZ &amp; Pacific Island Rates'!B:G,2,FALSE)</f>
        <v>148</v>
      </c>
      <c r="I245" s="195"/>
      <c r="J245" s="195">
        <v>10</v>
      </c>
      <c r="K245" s="474" t="s">
        <v>665</v>
      </c>
      <c r="L245" s="195">
        <f t="shared" si="166"/>
        <v>158</v>
      </c>
      <c r="M245" s="51">
        <f t="shared" si="159"/>
        <v>158</v>
      </c>
      <c r="N245" s="51">
        <f t="shared" si="169"/>
        <v>158</v>
      </c>
      <c r="O245" s="51">
        <f t="shared" si="168"/>
        <v>158</v>
      </c>
      <c r="P245" s="51" t="str">
        <f t="shared" si="161"/>
        <v>LYT</v>
      </c>
      <c r="Q245" s="52">
        <v>19</v>
      </c>
      <c r="R245" s="51">
        <f t="shared" si="152"/>
        <v>158</v>
      </c>
      <c r="S245" s="51">
        <f t="shared" si="153"/>
        <v>158</v>
      </c>
      <c r="T245" s="51">
        <f t="shared" si="154"/>
        <v>158</v>
      </c>
      <c r="U245" s="51" t="str">
        <f t="shared" si="158"/>
        <v>LYT</v>
      </c>
      <c r="V245" s="492">
        <f t="shared" si="164"/>
        <v>18</v>
      </c>
      <c r="W245" s="51">
        <f t="shared" si="155"/>
        <v>158</v>
      </c>
      <c r="X245" s="51">
        <f t="shared" si="156"/>
        <v>158</v>
      </c>
      <c r="Y245" s="51">
        <f t="shared" si="157"/>
        <v>158</v>
      </c>
      <c r="Z245" s="54" t="str">
        <f t="shared" si="151"/>
        <v>LYT</v>
      </c>
      <c r="AA245" s="492">
        <f t="shared" si="165"/>
        <v>16</v>
      </c>
      <c r="AB245" s="51" t="s">
        <v>690</v>
      </c>
      <c r="AC245" s="51" t="s">
        <v>690</v>
      </c>
      <c r="AD245" s="51" t="s">
        <v>690</v>
      </c>
      <c r="AE245" s="51" t="s">
        <v>690</v>
      </c>
      <c r="AF245" s="51" t="s">
        <v>690</v>
      </c>
      <c r="AG245" s="51" t="s">
        <v>690</v>
      </c>
      <c r="AH245" s="51" t="s">
        <v>690</v>
      </c>
      <c r="AI245" s="51" t="s">
        <v>690</v>
      </c>
      <c r="AJ245" s="51" t="s">
        <v>690</v>
      </c>
      <c r="AK245" s="53" t="s">
        <v>690</v>
      </c>
      <c r="AL245" s="170"/>
      <c r="AM245" s="170"/>
      <c r="AN245" s="170"/>
      <c r="AO245" s="170"/>
      <c r="AP245" s="170"/>
      <c r="AQ245" s="29"/>
      <c r="AR245" s="29"/>
      <c r="AS245" s="29"/>
      <c r="AT245" s="29"/>
      <c r="AU245" s="29"/>
      <c r="AV245" s="29"/>
      <c r="AW245" s="29"/>
      <c r="AX245" s="29"/>
      <c r="AY245" s="29"/>
      <c r="AZ245" s="29"/>
      <c r="BA245" s="29"/>
      <c r="BB245" s="29"/>
      <c r="BC245" s="29"/>
      <c r="BD245" s="29"/>
      <c r="BE245" s="29"/>
      <c r="BF245" s="29"/>
      <c r="BG245" s="29"/>
      <c r="BH245" s="29"/>
      <c r="BI245" s="29"/>
      <c r="BJ245" s="29"/>
    </row>
    <row r="246" spans="1:62" s="656" customFormat="1">
      <c r="A246" s="36" t="s">
        <v>661</v>
      </c>
      <c r="B246" s="41" t="s">
        <v>125</v>
      </c>
      <c r="C246" s="40" t="s">
        <v>605</v>
      </c>
      <c r="D246" s="195" t="e">
        <f>VLOOKUP(A:A,'MCN Busan onf rates'!C:D,2,FALSE)</f>
        <v>#N/A</v>
      </c>
      <c r="E246" s="195" t="e">
        <f>VLOOKUP(A:A,'MCN Busan onf rates'!C:F,4,FALSE)</f>
        <v>#N/A</v>
      </c>
      <c r="F246" s="195" t="e">
        <f>VLOOKUP(A:A,'MCN Singapore onf rates'!E:H,2,FALSE)</f>
        <v>#N/A</v>
      </c>
      <c r="G246" s="195" t="s">
        <v>1462</v>
      </c>
      <c r="H246" s="195">
        <f>VLOOKUP(A246,'NZ &amp; Pacific Island Rates'!B:G,2,FALSE)</f>
        <v>118</v>
      </c>
      <c r="I246" s="195"/>
      <c r="J246" s="195">
        <v>10</v>
      </c>
      <c r="K246" s="474" t="s">
        <v>665</v>
      </c>
      <c r="L246" s="195">
        <f t="shared" si="166"/>
        <v>128</v>
      </c>
      <c r="M246" s="51">
        <f t="shared" si="159"/>
        <v>128</v>
      </c>
      <c r="N246" s="51">
        <f t="shared" si="169"/>
        <v>128</v>
      </c>
      <c r="O246" s="51">
        <f t="shared" si="168"/>
        <v>128</v>
      </c>
      <c r="P246" s="51" t="str">
        <f t="shared" si="161"/>
        <v>LYT</v>
      </c>
      <c r="Q246" s="52">
        <v>10</v>
      </c>
      <c r="R246" s="51">
        <f t="shared" si="152"/>
        <v>128</v>
      </c>
      <c r="S246" s="51">
        <f t="shared" si="153"/>
        <v>128</v>
      </c>
      <c r="T246" s="51">
        <f t="shared" si="154"/>
        <v>128</v>
      </c>
      <c r="U246" s="51" t="str">
        <f t="shared" si="158"/>
        <v>LYT</v>
      </c>
      <c r="V246" s="492">
        <f t="shared" si="164"/>
        <v>9</v>
      </c>
      <c r="W246" s="51">
        <f t="shared" si="155"/>
        <v>128</v>
      </c>
      <c r="X246" s="51">
        <f t="shared" si="156"/>
        <v>128</v>
      </c>
      <c r="Y246" s="51">
        <f t="shared" si="157"/>
        <v>128</v>
      </c>
      <c r="Z246" s="54" t="str">
        <f t="shared" si="151"/>
        <v>LYT</v>
      </c>
      <c r="AA246" s="492">
        <f t="shared" si="165"/>
        <v>7</v>
      </c>
      <c r="AB246" s="51" t="s">
        <v>690</v>
      </c>
      <c r="AC246" s="51" t="s">
        <v>690</v>
      </c>
      <c r="AD246" s="51" t="s">
        <v>690</v>
      </c>
      <c r="AE246" s="51" t="s">
        <v>690</v>
      </c>
      <c r="AF246" s="51" t="s">
        <v>690</v>
      </c>
      <c r="AG246" s="51" t="s">
        <v>690</v>
      </c>
      <c r="AH246" s="51" t="s">
        <v>690</v>
      </c>
      <c r="AI246" s="51" t="s">
        <v>690</v>
      </c>
      <c r="AJ246" s="51" t="s">
        <v>690</v>
      </c>
      <c r="AK246" s="53" t="s">
        <v>690</v>
      </c>
      <c r="AL246" s="170"/>
      <c r="AM246" s="170"/>
      <c r="AN246" s="170"/>
      <c r="AO246" s="170"/>
      <c r="AP246" s="170"/>
    </row>
    <row r="247" spans="1:62" s="656" customFormat="1">
      <c r="A247" s="36" t="s">
        <v>663</v>
      </c>
      <c r="B247" s="41" t="s">
        <v>125</v>
      </c>
      <c r="C247" s="40" t="s">
        <v>605</v>
      </c>
      <c r="D247" s="195" t="e">
        <f>VLOOKUP(A:A,'MCN Busan onf rates'!C:D,2,FALSE)</f>
        <v>#N/A</v>
      </c>
      <c r="E247" s="195" t="e">
        <f>VLOOKUP(A:A,'MCN Busan onf rates'!C:F,4,FALSE)</f>
        <v>#N/A</v>
      </c>
      <c r="F247" s="195" t="e">
        <f>VLOOKUP(A:A,'MCN Singapore onf rates'!E:H,2,FALSE)</f>
        <v>#N/A</v>
      </c>
      <c r="G247" s="195" t="s">
        <v>1462</v>
      </c>
      <c r="H247" s="195">
        <f>VLOOKUP(A247,'NZ &amp; Pacific Island Rates'!B:G,2,FALSE)</f>
        <v>158</v>
      </c>
      <c r="I247" s="195"/>
      <c r="J247" s="195">
        <v>10</v>
      </c>
      <c r="K247" s="474" t="s">
        <v>665</v>
      </c>
      <c r="L247" s="195">
        <f t="shared" si="166"/>
        <v>168</v>
      </c>
      <c r="M247" s="51">
        <f t="shared" si="159"/>
        <v>168</v>
      </c>
      <c r="N247" s="51">
        <f t="shared" si="169"/>
        <v>168</v>
      </c>
      <c r="O247" s="51">
        <f t="shared" si="168"/>
        <v>168</v>
      </c>
      <c r="P247" s="51" t="str">
        <f t="shared" si="161"/>
        <v>LYT</v>
      </c>
      <c r="Q247" s="52">
        <v>19</v>
      </c>
      <c r="R247" s="51">
        <f t="shared" si="152"/>
        <v>168</v>
      </c>
      <c r="S247" s="51">
        <f t="shared" si="153"/>
        <v>168</v>
      </c>
      <c r="T247" s="51">
        <f t="shared" si="154"/>
        <v>168</v>
      </c>
      <c r="U247" s="51" t="str">
        <f t="shared" si="158"/>
        <v>LYT</v>
      </c>
      <c r="V247" s="492">
        <f t="shared" si="164"/>
        <v>18</v>
      </c>
      <c r="W247" s="51">
        <f t="shared" si="155"/>
        <v>168</v>
      </c>
      <c r="X247" s="51">
        <f t="shared" si="156"/>
        <v>168</v>
      </c>
      <c r="Y247" s="51">
        <f t="shared" si="157"/>
        <v>168</v>
      </c>
      <c r="Z247" s="54" t="str">
        <f t="shared" si="151"/>
        <v>LYT</v>
      </c>
      <c r="AA247" s="492">
        <f t="shared" si="165"/>
        <v>16</v>
      </c>
      <c r="AB247" s="51" t="s">
        <v>690</v>
      </c>
      <c r="AC247" s="51" t="s">
        <v>690</v>
      </c>
      <c r="AD247" s="51" t="s">
        <v>690</v>
      </c>
      <c r="AE247" s="51" t="s">
        <v>690</v>
      </c>
      <c r="AF247" s="51" t="s">
        <v>690</v>
      </c>
      <c r="AG247" s="51" t="s">
        <v>690</v>
      </c>
      <c r="AH247" s="51" t="s">
        <v>690</v>
      </c>
      <c r="AI247" s="51" t="s">
        <v>690</v>
      </c>
      <c r="AJ247" s="51" t="s">
        <v>690</v>
      </c>
      <c r="AK247" s="53" t="s">
        <v>690</v>
      </c>
      <c r="AL247" s="170"/>
      <c r="AM247" s="170"/>
      <c r="AN247" s="170"/>
      <c r="AO247" s="170"/>
      <c r="AP247" s="170"/>
      <c r="AQ247" s="29"/>
      <c r="AR247" s="29"/>
      <c r="AS247" s="29"/>
      <c r="AT247" s="29"/>
      <c r="AU247" s="29"/>
      <c r="AV247" s="29"/>
      <c r="AW247" s="29"/>
      <c r="AX247" s="29"/>
      <c r="AY247" s="29"/>
      <c r="AZ247" s="29"/>
      <c r="BA247" s="29"/>
      <c r="BB247" s="29"/>
      <c r="BC247" s="29"/>
      <c r="BD247" s="29"/>
      <c r="BE247" s="29"/>
      <c r="BF247" s="29"/>
      <c r="BG247" s="29"/>
      <c r="BH247" s="29"/>
      <c r="BI247" s="29"/>
      <c r="BJ247" s="29"/>
    </row>
    <row r="248" spans="1:62" s="656" customFormat="1">
      <c r="A248" s="36" t="s">
        <v>662</v>
      </c>
      <c r="B248" s="41" t="s">
        <v>125</v>
      </c>
      <c r="C248" s="40" t="s">
        <v>605</v>
      </c>
      <c r="D248" s="195" t="e">
        <f>VLOOKUP(A:A,'MCN Busan onf rates'!C:D,2,FALSE)</f>
        <v>#N/A</v>
      </c>
      <c r="E248" s="195" t="e">
        <f>VLOOKUP(A:A,'MCN Busan onf rates'!C:F,4,FALSE)</f>
        <v>#N/A</v>
      </c>
      <c r="F248" s="195" t="e">
        <f>VLOOKUP(A:A,'MCN Singapore onf rates'!E:H,2,FALSE)</f>
        <v>#N/A</v>
      </c>
      <c r="G248" s="195" t="s">
        <v>1462</v>
      </c>
      <c r="H248" s="195">
        <f>VLOOKUP(A248,'NZ &amp; Pacific Island Rates'!B:G,2,FALSE)</f>
        <v>208</v>
      </c>
      <c r="I248" s="195"/>
      <c r="J248" s="195">
        <v>10</v>
      </c>
      <c r="K248" s="474" t="s">
        <v>665</v>
      </c>
      <c r="L248" s="195">
        <f t="shared" si="166"/>
        <v>218</v>
      </c>
      <c r="M248" s="51">
        <f t="shared" si="159"/>
        <v>218</v>
      </c>
      <c r="N248" s="51">
        <f t="shared" si="169"/>
        <v>218</v>
      </c>
      <c r="O248" s="51">
        <f t="shared" si="168"/>
        <v>218</v>
      </c>
      <c r="P248" s="51" t="str">
        <f t="shared" si="161"/>
        <v>LYT</v>
      </c>
      <c r="Q248" s="52">
        <v>19</v>
      </c>
      <c r="R248" s="51">
        <f t="shared" si="152"/>
        <v>218</v>
      </c>
      <c r="S248" s="51">
        <f t="shared" si="153"/>
        <v>218</v>
      </c>
      <c r="T248" s="51">
        <f t="shared" si="154"/>
        <v>218</v>
      </c>
      <c r="U248" s="51" t="str">
        <f t="shared" si="158"/>
        <v>LYT</v>
      </c>
      <c r="V248" s="492">
        <f t="shared" si="164"/>
        <v>18</v>
      </c>
      <c r="W248" s="51">
        <f t="shared" si="155"/>
        <v>218</v>
      </c>
      <c r="X248" s="51">
        <f t="shared" si="156"/>
        <v>218</v>
      </c>
      <c r="Y248" s="51">
        <f t="shared" si="157"/>
        <v>218</v>
      </c>
      <c r="Z248" s="54" t="str">
        <f t="shared" si="151"/>
        <v>LYT</v>
      </c>
      <c r="AA248" s="492">
        <f t="shared" si="165"/>
        <v>16</v>
      </c>
      <c r="AB248" s="51" t="s">
        <v>690</v>
      </c>
      <c r="AC248" s="51" t="s">
        <v>690</v>
      </c>
      <c r="AD248" s="51" t="s">
        <v>690</v>
      </c>
      <c r="AE248" s="51" t="s">
        <v>690</v>
      </c>
      <c r="AF248" s="51" t="s">
        <v>690</v>
      </c>
      <c r="AG248" s="51" t="s">
        <v>690</v>
      </c>
      <c r="AH248" s="51" t="s">
        <v>690</v>
      </c>
      <c r="AI248" s="51" t="s">
        <v>690</v>
      </c>
      <c r="AJ248" s="51" t="s">
        <v>690</v>
      </c>
      <c r="AK248" s="53" t="s">
        <v>690</v>
      </c>
      <c r="AL248" s="170"/>
      <c r="AM248" s="170"/>
      <c r="AN248" s="170"/>
      <c r="AO248" s="170"/>
      <c r="AP248" s="170"/>
      <c r="AQ248" s="29"/>
      <c r="AR248" s="29"/>
      <c r="AS248" s="29"/>
      <c r="AT248" s="29"/>
      <c r="AU248" s="29"/>
      <c r="AV248" s="29"/>
      <c r="AW248" s="29"/>
      <c r="AX248" s="29"/>
      <c r="AY248" s="29"/>
      <c r="AZ248" s="29"/>
      <c r="BA248" s="29"/>
      <c r="BB248" s="29"/>
      <c r="BC248" s="29"/>
      <c r="BD248" s="29"/>
      <c r="BE248" s="29"/>
      <c r="BF248" s="29"/>
      <c r="BG248" s="29"/>
      <c r="BH248" s="29"/>
      <c r="BI248" s="29"/>
      <c r="BJ248" s="29"/>
    </row>
    <row r="249" spans="1:62" s="656" customFormat="1">
      <c r="A249" s="36" t="s">
        <v>664</v>
      </c>
      <c r="B249" s="41" t="s">
        <v>125</v>
      </c>
      <c r="C249" s="40" t="s">
        <v>605</v>
      </c>
      <c r="D249" s="195" t="e">
        <f>VLOOKUP(A:A,'MCN Busan onf rates'!C:D,2,FALSE)</f>
        <v>#N/A</v>
      </c>
      <c r="E249" s="195" t="e">
        <f>VLOOKUP(A:A,'MCN Busan onf rates'!C:F,4,FALSE)</f>
        <v>#N/A</v>
      </c>
      <c r="F249" s="195" t="e">
        <f>VLOOKUP(A:A,'MCN Singapore onf rates'!E:H,2,FALSE)</f>
        <v>#N/A</v>
      </c>
      <c r="G249" s="195" t="s">
        <v>1462</v>
      </c>
      <c r="H249" s="195">
        <f>VLOOKUP(A249,'NZ &amp; Pacific Island Rates'!B:G,2,FALSE)</f>
        <v>108</v>
      </c>
      <c r="I249" s="195">
        <v>0</v>
      </c>
      <c r="J249" s="195">
        <v>10</v>
      </c>
      <c r="K249" s="474" t="s">
        <v>667</v>
      </c>
      <c r="L249" s="195">
        <f t="shared" si="166"/>
        <v>118</v>
      </c>
      <c r="M249" s="51">
        <f t="shared" si="159"/>
        <v>118</v>
      </c>
      <c r="N249" s="51">
        <f t="shared" si="169"/>
        <v>118</v>
      </c>
      <c r="O249" s="51">
        <f t="shared" si="168"/>
        <v>118</v>
      </c>
      <c r="P249" s="51" t="str">
        <f t="shared" si="161"/>
        <v>AKL</v>
      </c>
      <c r="Q249" s="52">
        <v>10</v>
      </c>
      <c r="R249" s="51">
        <f t="shared" si="152"/>
        <v>118</v>
      </c>
      <c r="S249" s="51">
        <f t="shared" si="153"/>
        <v>118</v>
      </c>
      <c r="T249" s="51">
        <f t="shared" si="154"/>
        <v>118</v>
      </c>
      <c r="U249" s="51" t="str">
        <f t="shared" si="158"/>
        <v>AKL</v>
      </c>
      <c r="V249" s="492">
        <f t="shared" si="164"/>
        <v>9</v>
      </c>
      <c r="W249" s="51">
        <f t="shared" si="155"/>
        <v>118</v>
      </c>
      <c r="X249" s="51">
        <f t="shared" si="156"/>
        <v>118</v>
      </c>
      <c r="Y249" s="51">
        <f t="shared" si="157"/>
        <v>118</v>
      </c>
      <c r="Z249" s="54" t="str">
        <f t="shared" si="151"/>
        <v>AKL</v>
      </c>
      <c r="AA249" s="492">
        <f t="shared" si="165"/>
        <v>7</v>
      </c>
      <c r="AB249" s="51" t="s">
        <v>690</v>
      </c>
      <c r="AC249" s="51" t="s">
        <v>690</v>
      </c>
      <c r="AD249" s="51" t="s">
        <v>690</v>
      </c>
      <c r="AE249" s="51" t="s">
        <v>690</v>
      </c>
      <c r="AF249" s="51" t="s">
        <v>690</v>
      </c>
      <c r="AG249" s="51" t="s">
        <v>690</v>
      </c>
      <c r="AH249" s="51" t="s">
        <v>690</v>
      </c>
      <c r="AI249" s="51" t="s">
        <v>690</v>
      </c>
      <c r="AJ249" s="51" t="s">
        <v>690</v>
      </c>
      <c r="AK249" s="53" t="s">
        <v>690</v>
      </c>
      <c r="AL249" s="170"/>
      <c r="AM249" s="170"/>
      <c r="AN249" s="170"/>
      <c r="AO249" s="170"/>
      <c r="AP249" s="170"/>
    </row>
    <row r="250" spans="1:62" s="656" customFormat="1">
      <c r="A250" s="36" t="s">
        <v>668</v>
      </c>
      <c r="B250" s="41" t="s">
        <v>125</v>
      </c>
      <c r="C250" s="40" t="s">
        <v>605</v>
      </c>
      <c r="D250" s="195" t="e">
        <f>VLOOKUP(A:A,'MCN Busan onf rates'!C:D,2,FALSE)</f>
        <v>#N/A</v>
      </c>
      <c r="E250" s="195" t="e">
        <f>VLOOKUP(A:A,'MCN Busan onf rates'!C:F,4,FALSE)</f>
        <v>#N/A</v>
      </c>
      <c r="F250" s="195" t="e">
        <f>VLOOKUP(A:A,'MCN Singapore onf rates'!E:H,2,FALSE)</f>
        <v>#N/A</v>
      </c>
      <c r="G250" s="195" t="s">
        <v>1462</v>
      </c>
      <c r="H250" s="195">
        <f>VLOOKUP(A250,'NZ &amp; Pacific Island Rates'!B:G,2,FALSE)</f>
        <v>99</v>
      </c>
      <c r="I250" s="195">
        <v>0</v>
      </c>
      <c r="J250" s="195">
        <v>10</v>
      </c>
      <c r="K250" s="474" t="s">
        <v>667</v>
      </c>
      <c r="L250" s="195">
        <f t="shared" si="166"/>
        <v>109</v>
      </c>
      <c r="M250" s="51">
        <f t="shared" si="159"/>
        <v>109</v>
      </c>
      <c r="N250" s="42">
        <f>SUM(42.2*3)+109</f>
        <v>235.60000000000002</v>
      </c>
      <c r="O250" s="51">
        <f t="shared" si="168"/>
        <v>109</v>
      </c>
      <c r="P250" s="51" t="str">
        <f t="shared" si="161"/>
        <v>AKL</v>
      </c>
      <c r="Q250" s="52">
        <v>9</v>
      </c>
      <c r="R250" s="51">
        <f t="shared" si="152"/>
        <v>109</v>
      </c>
      <c r="S250" s="51">
        <f t="shared" si="153"/>
        <v>235.60000000000002</v>
      </c>
      <c r="T250" s="51">
        <f t="shared" si="154"/>
        <v>109</v>
      </c>
      <c r="U250" s="51" t="str">
        <f t="shared" si="158"/>
        <v>AKL</v>
      </c>
      <c r="V250" s="492">
        <f t="shared" si="164"/>
        <v>8</v>
      </c>
      <c r="W250" s="51">
        <f t="shared" si="155"/>
        <v>109</v>
      </c>
      <c r="X250" s="51">
        <f t="shared" si="156"/>
        <v>235.60000000000002</v>
      </c>
      <c r="Y250" s="51">
        <f t="shared" si="157"/>
        <v>109</v>
      </c>
      <c r="Z250" s="54" t="str">
        <f t="shared" si="151"/>
        <v>AKL</v>
      </c>
      <c r="AA250" s="492">
        <f t="shared" si="165"/>
        <v>6</v>
      </c>
      <c r="AB250" s="51" t="s">
        <v>690</v>
      </c>
      <c r="AC250" s="51" t="s">
        <v>690</v>
      </c>
      <c r="AD250" s="51" t="s">
        <v>690</v>
      </c>
      <c r="AE250" s="51" t="s">
        <v>690</v>
      </c>
      <c r="AF250" s="51" t="s">
        <v>690</v>
      </c>
      <c r="AG250" s="51" t="s">
        <v>690</v>
      </c>
      <c r="AH250" s="51" t="s">
        <v>690</v>
      </c>
      <c r="AI250" s="51" t="s">
        <v>690</v>
      </c>
      <c r="AJ250" s="51" t="s">
        <v>690</v>
      </c>
      <c r="AK250" s="53" t="s">
        <v>690</v>
      </c>
      <c r="AL250" s="170"/>
      <c r="AM250" s="170"/>
      <c r="AN250" s="170"/>
      <c r="AO250" s="170"/>
      <c r="AP250" s="170"/>
    </row>
    <row r="251" spans="1:62" s="656" customFormat="1">
      <c r="A251" s="36" t="s">
        <v>666</v>
      </c>
      <c r="B251" s="41" t="s">
        <v>125</v>
      </c>
      <c r="C251" s="40" t="s">
        <v>605</v>
      </c>
      <c r="D251" s="195" t="e">
        <f>VLOOKUP(A:A,'MCN Busan onf rates'!C:D,2,FALSE)</f>
        <v>#N/A</v>
      </c>
      <c r="E251" s="195" t="e">
        <f>VLOOKUP(A:A,'MCN Busan onf rates'!C:F,4,FALSE)</f>
        <v>#N/A</v>
      </c>
      <c r="F251" s="195" t="e">
        <f>VLOOKUP(A:A,'MCN Singapore onf rates'!E:H,2,FALSE)</f>
        <v>#N/A</v>
      </c>
      <c r="G251" s="195" t="s">
        <v>1462</v>
      </c>
      <c r="H251" s="195">
        <f>VLOOKUP(A251,'NZ &amp; Pacific Island Rates'!B:G,2,FALSE)</f>
        <v>138</v>
      </c>
      <c r="I251" s="195"/>
      <c r="J251" s="195">
        <v>10</v>
      </c>
      <c r="K251" s="474" t="s">
        <v>665</v>
      </c>
      <c r="L251" s="195">
        <f t="shared" si="166"/>
        <v>148</v>
      </c>
      <c r="M251" s="51">
        <f t="shared" si="159"/>
        <v>148</v>
      </c>
      <c r="N251" s="51">
        <f>SUBTOTAL(9,M251)</f>
        <v>148</v>
      </c>
      <c r="O251" s="51">
        <f t="shared" si="168"/>
        <v>148</v>
      </c>
      <c r="P251" s="51" t="str">
        <f t="shared" si="161"/>
        <v>LYT</v>
      </c>
      <c r="Q251" s="52">
        <v>19</v>
      </c>
      <c r="R251" s="51">
        <f t="shared" si="152"/>
        <v>148</v>
      </c>
      <c r="S251" s="51">
        <f t="shared" si="153"/>
        <v>148</v>
      </c>
      <c r="T251" s="51">
        <f t="shared" si="154"/>
        <v>148</v>
      </c>
      <c r="U251" s="51" t="str">
        <f t="shared" si="158"/>
        <v>LYT</v>
      </c>
      <c r="V251" s="492">
        <f t="shared" si="164"/>
        <v>18</v>
      </c>
      <c r="W251" s="51">
        <f t="shared" si="155"/>
        <v>148</v>
      </c>
      <c r="X251" s="51">
        <f t="shared" si="156"/>
        <v>148</v>
      </c>
      <c r="Y251" s="51">
        <f t="shared" si="157"/>
        <v>148</v>
      </c>
      <c r="Z251" s="54" t="str">
        <f t="shared" si="151"/>
        <v>LYT</v>
      </c>
      <c r="AA251" s="492">
        <f t="shared" si="165"/>
        <v>16</v>
      </c>
      <c r="AB251" s="51" t="s">
        <v>690</v>
      </c>
      <c r="AC251" s="51" t="s">
        <v>690</v>
      </c>
      <c r="AD251" s="51" t="s">
        <v>690</v>
      </c>
      <c r="AE251" s="51" t="s">
        <v>690</v>
      </c>
      <c r="AF251" s="51" t="s">
        <v>690</v>
      </c>
      <c r="AG251" s="51" t="s">
        <v>690</v>
      </c>
      <c r="AH251" s="51" t="s">
        <v>690</v>
      </c>
      <c r="AI251" s="51" t="s">
        <v>690</v>
      </c>
      <c r="AJ251" s="51" t="s">
        <v>690</v>
      </c>
      <c r="AK251" s="53" t="s">
        <v>690</v>
      </c>
      <c r="AL251" s="170"/>
      <c r="AM251" s="170"/>
      <c r="AN251" s="170"/>
      <c r="AO251" s="170"/>
      <c r="AP251" s="170"/>
      <c r="AQ251" s="29"/>
      <c r="AR251" s="29"/>
      <c r="AS251" s="29"/>
      <c r="AT251" s="29"/>
      <c r="AU251" s="29"/>
      <c r="AV251" s="29"/>
      <c r="AW251" s="29"/>
      <c r="AX251" s="29"/>
      <c r="AY251" s="29"/>
      <c r="AZ251" s="29"/>
      <c r="BA251" s="29"/>
      <c r="BB251" s="29"/>
      <c r="BC251" s="29"/>
      <c r="BD251" s="29"/>
      <c r="BE251" s="29"/>
      <c r="BF251" s="29"/>
      <c r="BG251" s="29"/>
      <c r="BH251" s="29"/>
      <c r="BI251" s="29"/>
      <c r="BJ251" s="29"/>
    </row>
    <row r="252" spans="1:62" s="656" customFormat="1">
      <c r="A252" s="36" t="s">
        <v>52</v>
      </c>
      <c r="B252" s="41" t="s">
        <v>125</v>
      </c>
      <c r="C252" s="40" t="s">
        <v>605</v>
      </c>
      <c r="D252" s="195" t="e">
        <f>VLOOKUP(A:A,'MCN Busan onf rates'!C:D,2,FALSE)</f>
        <v>#N/A</v>
      </c>
      <c r="E252" s="195" t="e">
        <f>VLOOKUP(A:A,'MCN Busan onf rates'!C:F,4,FALSE)</f>
        <v>#N/A</v>
      </c>
      <c r="F252" s="195" t="e">
        <f>VLOOKUP(A:A,'MCN Singapore onf rates'!E:H,2,FALSE)</f>
        <v>#N/A</v>
      </c>
      <c r="G252" s="195" t="s">
        <v>1462</v>
      </c>
      <c r="H252" s="195">
        <f>VLOOKUP(A252,'NZ &amp; Pacific Island Rates'!B:G,2,FALSE)</f>
        <v>147</v>
      </c>
      <c r="I252" s="195">
        <v>0</v>
      </c>
      <c r="J252" s="195">
        <v>10</v>
      </c>
      <c r="K252" s="474" t="s">
        <v>667</v>
      </c>
      <c r="L252" s="195">
        <f t="shared" si="166"/>
        <v>157</v>
      </c>
      <c r="M252" s="51">
        <f t="shared" si="159"/>
        <v>157</v>
      </c>
      <c r="N252" s="42">
        <f>SUM(90.93*3)+69</f>
        <v>341.79</v>
      </c>
      <c r="O252" s="51">
        <f t="shared" si="168"/>
        <v>157</v>
      </c>
      <c r="P252" s="51" t="str">
        <f t="shared" si="161"/>
        <v>AKL</v>
      </c>
      <c r="Q252" s="52">
        <v>10</v>
      </c>
      <c r="R252" s="51">
        <f t="shared" si="152"/>
        <v>157</v>
      </c>
      <c r="S252" s="51">
        <f t="shared" si="153"/>
        <v>341.79</v>
      </c>
      <c r="T252" s="51">
        <f t="shared" si="154"/>
        <v>157</v>
      </c>
      <c r="U252" s="51" t="str">
        <f t="shared" si="158"/>
        <v>AKL</v>
      </c>
      <c r="V252" s="492">
        <f t="shared" si="164"/>
        <v>9</v>
      </c>
      <c r="W252" s="51">
        <f t="shared" si="155"/>
        <v>157</v>
      </c>
      <c r="X252" s="51">
        <f t="shared" si="156"/>
        <v>341.79</v>
      </c>
      <c r="Y252" s="51">
        <f t="shared" si="157"/>
        <v>157</v>
      </c>
      <c r="Z252" s="54" t="str">
        <f t="shared" si="151"/>
        <v>AKL</v>
      </c>
      <c r="AA252" s="492">
        <f t="shared" si="165"/>
        <v>7</v>
      </c>
      <c r="AB252" s="51" t="s">
        <v>690</v>
      </c>
      <c r="AC252" s="51" t="s">
        <v>690</v>
      </c>
      <c r="AD252" s="51" t="s">
        <v>690</v>
      </c>
      <c r="AE252" s="51" t="s">
        <v>690</v>
      </c>
      <c r="AF252" s="51" t="s">
        <v>690</v>
      </c>
      <c r="AG252" s="51" t="s">
        <v>690</v>
      </c>
      <c r="AH252" s="51" t="s">
        <v>690</v>
      </c>
      <c r="AI252" s="51" t="s">
        <v>690</v>
      </c>
      <c r="AJ252" s="51" t="s">
        <v>690</v>
      </c>
      <c r="AK252" s="53" t="s">
        <v>690</v>
      </c>
      <c r="AL252" s="170"/>
      <c r="AM252" s="170"/>
      <c r="AN252" s="170"/>
      <c r="AO252" s="170"/>
      <c r="AP252" s="170"/>
      <c r="AQ252" s="29"/>
      <c r="AR252" s="29"/>
      <c r="AS252" s="29"/>
      <c r="AT252" s="29"/>
      <c r="AU252" s="29"/>
      <c r="AV252" s="29"/>
      <c r="AW252" s="29"/>
      <c r="AX252" s="29"/>
      <c r="AY252" s="29"/>
      <c r="AZ252" s="29"/>
      <c r="BA252" s="29"/>
      <c r="BB252" s="29"/>
      <c r="BC252" s="29"/>
      <c r="BD252" s="29"/>
      <c r="BE252" s="29"/>
      <c r="BF252" s="29"/>
      <c r="BG252" s="29"/>
      <c r="BH252" s="29"/>
      <c r="BI252" s="29"/>
      <c r="BJ252" s="29"/>
    </row>
    <row r="253" spans="1:62" s="656" customFormat="1">
      <c r="A253" s="36" t="s">
        <v>735</v>
      </c>
      <c r="B253" s="41" t="s">
        <v>125</v>
      </c>
      <c r="C253" s="40" t="s">
        <v>605</v>
      </c>
      <c r="D253" s="195" t="e">
        <f>VLOOKUP(A:A,'MCN Busan onf rates'!C:D,2,FALSE)</f>
        <v>#N/A</v>
      </c>
      <c r="E253" s="195" t="e">
        <f>VLOOKUP(A:A,'MCN Busan onf rates'!C:F,4,FALSE)</f>
        <v>#N/A</v>
      </c>
      <c r="F253" s="195" t="e">
        <f>VLOOKUP(A:A,'MCN Singapore onf rates'!E:H,2,FALSE)</f>
        <v>#N/A</v>
      </c>
      <c r="G253" s="195" t="s">
        <v>1462</v>
      </c>
      <c r="H253" s="195">
        <f>VLOOKUP(A253,'NZ &amp; Pacific Island Rates'!B:G,2,FALSE)</f>
        <v>118</v>
      </c>
      <c r="I253" s="195">
        <v>0</v>
      </c>
      <c r="J253" s="195">
        <v>10</v>
      </c>
      <c r="K253" s="474" t="s">
        <v>667</v>
      </c>
      <c r="L253" s="195">
        <f t="shared" si="166"/>
        <v>128</v>
      </c>
      <c r="M253" s="51">
        <f t="shared" si="159"/>
        <v>128</v>
      </c>
      <c r="N253" s="51">
        <f t="shared" ref="N253:N284" si="170">SUBTOTAL(9,M253)</f>
        <v>128</v>
      </c>
      <c r="O253" s="51">
        <f t="shared" si="168"/>
        <v>128</v>
      </c>
      <c r="P253" s="51" t="str">
        <f t="shared" si="161"/>
        <v>AKL</v>
      </c>
      <c r="Q253" s="52">
        <v>10</v>
      </c>
      <c r="R253" s="51">
        <f t="shared" si="152"/>
        <v>128</v>
      </c>
      <c r="S253" s="51">
        <f t="shared" si="153"/>
        <v>128</v>
      </c>
      <c r="T253" s="51">
        <f t="shared" si="154"/>
        <v>128</v>
      </c>
      <c r="U253" s="51" t="str">
        <f t="shared" si="158"/>
        <v>AKL</v>
      </c>
      <c r="V253" s="492">
        <f t="shared" si="164"/>
        <v>9</v>
      </c>
      <c r="W253" s="51">
        <f t="shared" si="155"/>
        <v>128</v>
      </c>
      <c r="X253" s="51">
        <f t="shared" si="156"/>
        <v>128</v>
      </c>
      <c r="Y253" s="51">
        <f t="shared" si="157"/>
        <v>128</v>
      </c>
      <c r="Z253" s="54" t="str">
        <f t="shared" si="151"/>
        <v>AKL</v>
      </c>
      <c r="AA253" s="492">
        <f t="shared" si="165"/>
        <v>7</v>
      </c>
      <c r="AB253" s="51" t="s">
        <v>690</v>
      </c>
      <c r="AC253" s="51" t="s">
        <v>690</v>
      </c>
      <c r="AD253" s="51" t="s">
        <v>690</v>
      </c>
      <c r="AE253" s="51" t="s">
        <v>690</v>
      </c>
      <c r="AF253" s="51" t="s">
        <v>690</v>
      </c>
      <c r="AG253" s="51" t="s">
        <v>690</v>
      </c>
      <c r="AH253" s="51" t="s">
        <v>690</v>
      </c>
      <c r="AI253" s="51" t="s">
        <v>690</v>
      </c>
      <c r="AJ253" s="51" t="s">
        <v>690</v>
      </c>
      <c r="AK253" s="53" t="s">
        <v>690</v>
      </c>
      <c r="AL253" s="170"/>
      <c r="AM253" s="170"/>
      <c r="AN253" s="170"/>
      <c r="AO253" s="170"/>
      <c r="AP253" s="170"/>
    </row>
    <row r="254" spans="1:62" s="656" customFormat="1">
      <c r="A254" s="36" t="s">
        <v>1092</v>
      </c>
      <c r="B254" s="41" t="s">
        <v>1092</v>
      </c>
      <c r="C254" s="40" t="s">
        <v>605</v>
      </c>
      <c r="D254" s="195" t="e">
        <f>VLOOKUP(A:A,'MCN Busan onf rates'!C:D,2,FALSE)</f>
        <v>#N/A</v>
      </c>
      <c r="E254" s="195" t="e">
        <f>VLOOKUP(A:A,'MCN Busan onf rates'!C:F,4,FALSE)</f>
        <v>#N/A</v>
      </c>
      <c r="F254" s="195" t="e">
        <f>VLOOKUP(A:A,'MCN Singapore onf rates'!E:H,2,FALSE)</f>
        <v>#N/A</v>
      </c>
      <c r="G254" s="195" t="s">
        <v>1462</v>
      </c>
      <c r="H254" s="195">
        <f>VLOOKUP(A254,'NZ &amp; Pacific Island Rates'!B:G,2,FALSE)</f>
        <v>400</v>
      </c>
      <c r="I254" s="195">
        <v>0</v>
      </c>
      <c r="J254" s="195">
        <v>30</v>
      </c>
      <c r="K254" s="474" t="s">
        <v>667</v>
      </c>
      <c r="L254" s="195">
        <f>SUM(H254+J254)</f>
        <v>430</v>
      </c>
      <c r="M254" s="51">
        <f t="shared" si="159"/>
        <v>430</v>
      </c>
      <c r="N254" s="51">
        <f t="shared" si="170"/>
        <v>430</v>
      </c>
      <c r="O254" s="51">
        <f t="shared" si="168"/>
        <v>430</v>
      </c>
      <c r="P254" s="51" t="str">
        <f t="shared" si="161"/>
        <v>AKL</v>
      </c>
      <c r="Q254" s="52" t="s">
        <v>1093</v>
      </c>
      <c r="R254" s="51">
        <f t="shared" si="152"/>
        <v>430</v>
      </c>
      <c r="S254" s="51">
        <f t="shared" si="153"/>
        <v>430</v>
      </c>
      <c r="T254" s="51">
        <f t="shared" si="154"/>
        <v>430</v>
      </c>
      <c r="U254" s="51" t="str">
        <f t="shared" si="158"/>
        <v>AKL</v>
      </c>
      <c r="V254" s="493" t="s">
        <v>690</v>
      </c>
      <c r="W254" s="51">
        <f t="shared" si="155"/>
        <v>430</v>
      </c>
      <c r="X254" s="51">
        <f t="shared" si="156"/>
        <v>430</v>
      </c>
      <c r="Y254" s="51">
        <f t="shared" si="157"/>
        <v>430</v>
      </c>
      <c r="Z254" s="54" t="str">
        <f t="shared" si="151"/>
        <v>AKL</v>
      </c>
      <c r="AA254" s="492" t="s">
        <v>690</v>
      </c>
      <c r="AB254" s="51" t="s">
        <v>690</v>
      </c>
      <c r="AC254" s="51" t="s">
        <v>690</v>
      </c>
      <c r="AD254" s="51" t="s">
        <v>690</v>
      </c>
      <c r="AE254" s="51" t="s">
        <v>690</v>
      </c>
      <c r="AF254" s="51" t="s">
        <v>690</v>
      </c>
      <c r="AG254" s="51" t="s">
        <v>690</v>
      </c>
      <c r="AH254" s="51" t="s">
        <v>690</v>
      </c>
      <c r="AI254" s="51" t="s">
        <v>690</v>
      </c>
      <c r="AJ254" s="51" t="s">
        <v>690</v>
      </c>
      <c r="AK254" s="53" t="s">
        <v>690</v>
      </c>
      <c r="AL254" s="170"/>
      <c r="AM254" s="170"/>
      <c r="AN254" s="170"/>
      <c r="AO254" s="170"/>
      <c r="AP254" s="170"/>
      <c r="AQ254" s="29"/>
      <c r="AR254" s="29"/>
      <c r="AS254" s="29"/>
      <c r="AT254" s="29"/>
      <c r="AU254" s="29"/>
      <c r="AV254" s="29"/>
      <c r="AW254" s="29"/>
      <c r="AX254" s="29"/>
      <c r="AY254" s="29"/>
      <c r="AZ254" s="29"/>
      <c r="BA254" s="29"/>
      <c r="BB254" s="29"/>
      <c r="BC254" s="29"/>
      <c r="BD254" s="29"/>
      <c r="BE254" s="29"/>
      <c r="BF254" s="29"/>
      <c r="BG254" s="29"/>
      <c r="BH254" s="29"/>
      <c r="BI254" s="29"/>
      <c r="BJ254" s="29"/>
    </row>
    <row r="255" spans="1:62" s="656" customFormat="1">
      <c r="A255" s="39" t="s">
        <v>583</v>
      </c>
      <c r="B255" s="40" t="s">
        <v>82</v>
      </c>
      <c r="C255" s="40" t="s">
        <v>713</v>
      </c>
      <c r="D255" s="195" t="e">
        <f>VLOOKUP(A:A,'MCN Busan onf rates'!C:D,2,FALSE)</f>
        <v>#N/A</v>
      </c>
      <c r="E255" s="195" t="e">
        <f>VLOOKUP(A:A,'MCN Busan onf rates'!C:F,4,FALSE)</f>
        <v>#N/A</v>
      </c>
      <c r="F255" s="195">
        <f>VLOOKUP(A:A,'MCN Singapore onf rates'!E:H,2,FALSE)</f>
        <v>334</v>
      </c>
      <c r="G255" s="195">
        <f>VLOOKUP(A:A,'MCN Singapore onf rates'!E:H,3,FALSE)</f>
        <v>0</v>
      </c>
      <c r="H255" s="195" t="e">
        <f>VLOOKUP(A255,'NZ &amp; Pacific Island Rates'!B:G,2,FALSE)</f>
        <v>#N/A</v>
      </c>
      <c r="I255" s="195">
        <v>62.5</v>
      </c>
      <c r="J255" s="195">
        <v>10</v>
      </c>
      <c r="K255" s="494" t="s">
        <v>627</v>
      </c>
      <c r="L255" s="195">
        <f>SUM(I255+F255+J255)</f>
        <v>406.5</v>
      </c>
      <c r="M255" s="42">
        <f t="shared" si="159"/>
        <v>406.5</v>
      </c>
      <c r="N255" s="42">
        <f t="shared" si="170"/>
        <v>406.5</v>
      </c>
      <c r="O255" s="42">
        <f t="shared" si="168"/>
        <v>406.5</v>
      </c>
      <c r="P255" s="42" t="str">
        <f t="shared" si="161"/>
        <v>SIN</v>
      </c>
      <c r="Q255" s="657" t="str">
        <f>VLOOKUP(A:A,'MCN Singapore onf rates'!E:K,7,FALSE)</f>
        <v>ON APP</v>
      </c>
      <c r="R255" s="42">
        <f t="shared" si="152"/>
        <v>406.5</v>
      </c>
      <c r="S255" s="42">
        <f t="shared" si="153"/>
        <v>406.5</v>
      </c>
      <c r="T255" s="42">
        <f t="shared" si="154"/>
        <v>406.5</v>
      </c>
      <c r="U255" s="42" t="str">
        <f t="shared" si="158"/>
        <v>SIN</v>
      </c>
      <c r="V255" s="658" t="s">
        <v>690</v>
      </c>
      <c r="W255" s="42">
        <f t="shared" si="155"/>
        <v>406.5</v>
      </c>
      <c r="X255" s="42">
        <f t="shared" si="156"/>
        <v>406.5</v>
      </c>
      <c r="Y255" s="42">
        <f t="shared" si="157"/>
        <v>406.5</v>
      </c>
      <c r="Z255" s="54" t="str">
        <f t="shared" si="151"/>
        <v>SIN</v>
      </c>
      <c r="AA255" s="657" t="s">
        <v>690</v>
      </c>
      <c r="AB255" s="42">
        <f t="shared" ref="AB255:AD258" si="171">SUM(W255+10)</f>
        <v>416.5</v>
      </c>
      <c r="AC255" s="42">
        <f t="shared" si="171"/>
        <v>416.5</v>
      </c>
      <c r="AD255" s="42">
        <f t="shared" si="171"/>
        <v>416.5</v>
      </c>
      <c r="AE255" s="42" t="s">
        <v>627</v>
      </c>
      <c r="AF255" s="657" t="str">
        <f>VLOOKUP(A:A,'MCN Singapore onf rates'!E:K,7,FALSE)</f>
        <v>ON APP</v>
      </c>
      <c r="AG255" s="42">
        <f>SUM(W255+10)</f>
        <v>416.5</v>
      </c>
      <c r="AH255" s="42">
        <f>SUM(X255+10)</f>
        <v>416.5</v>
      </c>
      <c r="AI255" s="42">
        <f>SUM(Y255+10)</f>
        <v>416.5</v>
      </c>
      <c r="AJ255" s="42" t="s">
        <v>627</v>
      </c>
      <c r="AK255" s="662" t="s">
        <v>690</v>
      </c>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row>
    <row r="256" spans="1:62" s="656" customFormat="1">
      <c r="A256" s="39" t="s">
        <v>8</v>
      </c>
      <c r="B256" s="40" t="s">
        <v>82</v>
      </c>
      <c r="C256" s="40" t="s">
        <v>713</v>
      </c>
      <c r="D256" s="195" t="e">
        <f>VLOOKUP(A:A,'MCN Busan onf rates'!C:D,2,FALSE)</f>
        <v>#N/A</v>
      </c>
      <c r="E256" s="195" t="e">
        <f>VLOOKUP(A:A,'MCN Busan onf rates'!C:F,4,FALSE)</f>
        <v>#N/A</v>
      </c>
      <c r="F256" s="195">
        <f>VLOOKUP(A:A,'MCN Singapore onf rates'!E:H,2,FALSE)</f>
        <v>344</v>
      </c>
      <c r="G256" s="195">
        <f>VLOOKUP(A:A,'MCN Singapore onf rates'!E:H,3,FALSE)</f>
        <v>0</v>
      </c>
      <c r="H256" s="195" t="e">
        <f>VLOOKUP(A256,'NZ &amp; Pacific Island Rates'!B:G,2,FALSE)</f>
        <v>#N/A</v>
      </c>
      <c r="I256" s="195">
        <v>62.5</v>
      </c>
      <c r="J256" s="195">
        <v>10</v>
      </c>
      <c r="K256" s="494" t="s">
        <v>627</v>
      </c>
      <c r="L256" s="195">
        <f>SUM(I256+F256+J256)</f>
        <v>416.5</v>
      </c>
      <c r="M256" s="42">
        <f t="shared" si="159"/>
        <v>416.5</v>
      </c>
      <c r="N256" s="42">
        <f t="shared" si="170"/>
        <v>416.5</v>
      </c>
      <c r="O256" s="42">
        <f t="shared" si="168"/>
        <v>416.5</v>
      </c>
      <c r="P256" s="42" t="str">
        <f t="shared" si="161"/>
        <v>SIN</v>
      </c>
      <c r="Q256" s="657" t="str">
        <f>VLOOKUP(A:A,'MCN Singapore onf rates'!E:K,7,FALSE)</f>
        <v>ON APP</v>
      </c>
      <c r="R256" s="42">
        <f t="shared" si="152"/>
        <v>416.5</v>
      </c>
      <c r="S256" s="42">
        <f t="shared" si="153"/>
        <v>416.5</v>
      </c>
      <c r="T256" s="42">
        <f t="shared" si="154"/>
        <v>416.5</v>
      </c>
      <c r="U256" s="42" t="str">
        <f t="shared" si="158"/>
        <v>SIN</v>
      </c>
      <c r="V256" s="658" t="s">
        <v>690</v>
      </c>
      <c r="W256" s="42">
        <f t="shared" si="155"/>
        <v>416.5</v>
      </c>
      <c r="X256" s="42">
        <f t="shared" si="156"/>
        <v>416.5</v>
      </c>
      <c r="Y256" s="42">
        <f t="shared" si="157"/>
        <v>416.5</v>
      </c>
      <c r="Z256" s="54" t="str">
        <f t="shared" si="151"/>
        <v>SIN</v>
      </c>
      <c r="AA256" s="657" t="s">
        <v>690</v>
      </c>
      <c r="AB256" s="42">
        <f t="shared" si="171"/>
        <v>426.5</v>
      </c>
      <c r="AC256" s="42">
        <f t="shared" si="171"/>
        <v>426.5</v>
      </c>
      <c r="AD256" s="42">
        <f t="shared" si="171"/>
        <v>426.5</v>
      </c>
      <c r="AE256" s="42" t="s">
        <v>627</v>
      </c>
      <c r="AF256" s="657" t="str">
        <f>VLOOKUP(A:A,'MCN Singapore onf rates'!E:K,7,FALSE)</f>
        <v>ON APP</v>
      </c>
      <c r="AG256" s="42" t="s">
        <v>690</v>
      </c>
      <c r="AH256" s="42" t="s">
        <v>690</v>
      </c>
      <c r="AI256" s="42" t="s">
        <v>690</v>
      </c>
      <c r="AJ256" s="42" t="s">
        <v>627</v>
      </c>
      <c r="AK256" s="662" t="s">
        <v>690</v>
      </c>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row>
    <row r="257" spans="1:62" s="656" customFormat="1">
      <c r="A257" s="39" t="s">
        <v>739</v>
      </c>
      <c r="B257" s="40" t="s">
        <v>380</v>
      </c>
      <c r="C257" s="40" t="s">
        <v>713</v>
      </c>
      <c r="D257" s="195" t="e">
        <f>VLOOKUP(A:A,'MCN Busan onf rates'!C:D,2,FALSE)</f>
        <v>#N/A</v>
      </c>
      <c r="E257" s="195" t="e">
        <f>VLOOKUP(A:A,'MCN Busan onf rates'!C:F,4,FALSE)</f>
        <v>#N/A</v>
      </c>
      <c r="F257" s="195">
        <f>VLOOKUP(A:A,'MCN Singapore onf rates'!E:H,2,FALSE)</f>
        <v>220</v>
      </c>
      <c r="G257" s="195">
        <f>VLOOKUP(A:A,'MCN Singapore onf rates'!E:H,3,FALSE)</f>
        <v>0</v>
      </c>
      <c r="H257" s="195" t="e">
        <f>VLOOKUP(A257,'NZ &amp; Pacific Island Rates'!B:G,2,FALSE)</f>
        <v>#N/A</v>
      </c>
      <c r="I257" s="195">
        <v>62.5</v>
      </c>
      <c r="J257" s="195">
        <v>10</v>
      </c>
      <c r="K257" s="494" t="s">
        <v>627</v>
      </c>
      <c r="L257" s="195">
        <f>SUM(I257+F257+J257)</f>
        <v>292.5</v>
      </c>
      <c r="M257" s="42">
        <f t="shared" si="159"/>
        <v>292.5</v>
      </c>
      <c r="N257" s="42">
        <f t="shared" si="170"/>
        <v>292.5</v>
      </c>
      <c r="O257" s="42">
        <f t="shared" si="168"/>
        <v>292.5</v>
      </c>
      <c r="P257" s="42" t="str">
        <f t="shared" si="161"/>
        <v>SIN</v>
      </c>
      <c r="Q257" s="657">
        <f>VLOOKUP(A:A,'MCN Singapore onf rates'!E:K,7,FALSE)</f>
        <v>36</v>
      </c>
      <c r="R257" s="42">
        <f t="shared" si="152"/>
        <v>292.5</v>
      </c>
      <c r="S257" s="42">
        <f t="shared" si="153"/>
        <v>292.5</v>
      </c>
      <c r="T257" s="42">
        <f t="shared" si="154"/>
        <v>292.5</v>
      </c>
      <c r="U257" s="42" t="str">
        <f t="shared" si="158"/>
        <v>SIN</v>
      </c>
      <c r="V257" s="657">
        <f t="shared" ref="V257:V270" si="172">Q257-1</f>
        <v>35</v>
      </c>
      <c r="W257" s="42">
        <f t="shared" si="155"/>
        <v>292.5</v>
      </c>
      <c r="X257" s="42">
        <f t="shared" si="156"/>
        <v>292.5</v>
      </c>
      <c r="Y257" s="42">
        <f t="shared" si="157"/>
        <v>292.5</v>
      </c>
      <c r="Z257" s="54" t="str">
        <f t="shared" si="151"/>
        <v>SIN</v>
      </c>
      <c r="AA257" s="657">
        <f t="shared" ref="AA257:AA270" si="173">V257-2</f>
        <v>33</v>
      </c>
      <c r="AB257" s="42">
        <f t="shared" si="171"/>
        <v>302.5</v>
      </c>
      <c r="AC257" s="42">
        <f t="shared" si="171"/>
        <v>302.5</v>
      </c>
      <c r="AD257" s="42">
        <f t="shared" si="171"/>
        <v>302.5</v>
      </c>
      <c r="AE257" s="42" t="s">
        <v>627</v>
      </c>
      <c r="AF257" s="657">
        <f>VLOOKUP(A:A,'MCN Singapore onf rates'!E:K,7,FALSE)-4</f>
        <v>32</v>
      </c>
      <c r="AG257" s="42">
        <f t="shared" ref="AG257:AI258" si="174">SUM(W257+10)</f>
        <v>302.5</v>
      </c>
      <c r="AH257" s="42">
        <f t="shared" si="174"/>
        <v>302.5</v>
      </c>
      <c r="AI257" s="42">
        <f t="shared" si="174"/>
        <v>302.5</v>
      </c>
      <c r="AJ257" s="42" t="s">
        <v>627</v>
      </c>
      <c r="AK257" s="662">
        <f>VLOOKUP(A:A,'MCN Singapore onf rates'!E:K,7,FALSE)-7</f>
        <v>29</v>
      </c>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row>
    <row r="258" spans="1:62" s="29" customFormat="1">
      <c r="A258" s="39" t="s">
        <v>584</v>
      </c>
      <c r="B258" s="40" t="s">
        <v>247</v>
      </c>
      <c r="C258" s="40" t="s">
        <v>713</v>
      </c>
      <c r="D258" s="195">
        <f>VLOOKUP(A:A,'MCN Busan onf rates'!C:D,2,FALSE)</f>
        <v>155</v>
      </c>
      <c r="E258" s="195">
        <f>VLOOKUP(A:A,'MCN Busan onf rates'!C:F,4,FALSE)</f>
        <v>0</v>
      </c>
      <c r="F258" s="195">
        <f>VLOOKUP(A:A,'MCN Singapore onf rates'!E:H,2,FALSE)</f>
        <v>80</v>
      </c>
      <c r="G258" s="195">
        <f>VLOOKUP(A:A,'MCN Singapore onf rates'!E:H,3,FALSE)</f>
        <v>0</v>
      </c>
      <c r="H258" s="195" t="e">
        <f>VLOOKUP(A:A,'NZ &amp; Pacific Island Rates'!B:G,2,FALSE)</f>
        <v>#N/A</v>
      </c>
      <c r="I258" s="195">
        <v>62.5</v>
      </c>
      <c r="J258" s="195">
        <v>10</v>
      </c>
      <c r="K258" s="494" t="s">
        <v>627</v>
      </c>
      <c r="L258" s="195">
        <f>SUM(I258+F258+J258)</f>
        <v>152.5</v>
      </c>
      <c r="M258" s="42">
        <f t="shared" si="159"/>
        <v>152.5</v>
      </c>
      <c r="N258" s="42">
        <f t="shared" si="170"/>
        <v>152.5</v>
      </c>
      <c r="O258" s="42">
        <f t="shared" si="168"/>
        <v>152.5</v>
      </c>
      <c r="P258" s="42" t="str">
        <f t="shared" si="161"/>
        <v>SIN</v>
      </c>
      <c r="Q258" s="657">
        <f>VLOOKUP(A:A,'MCN Singapore onf rates'!E:K,7,FALSE)</f>
        <v>35</v>
      </c>
      <c r="R258" s="42">
        <f t="shared" si="152"/>
        <v>152.5</v>
      </c>
      <c r="S258" s="42">
        <f t="shared" si="153"/>
        <v>152.5</v>
      </c>
      <c r="T258" s="42">
        <f t="shared" si="154"/>
        <v>152.5</v>
      </c>
      <c r="U258" s="42" t="str">
        <f t="shared" si="158"/>
        <v>SIN</v>
      </c>
      <c r="V258" s="657">
        <f t="shared" si="172"/>
        <v>34</v>
      </c>
      <c r="W258" s="42">
        <f t="shared" si="155"/>
        <v>152.5</v>
      </c>
      <c r="X258" s="42">
        <f t="shared" si="156"/>
        <v>152.5</v>
      </c>
      <c r="Y258" s="42">
        <f t="shared" si="157"/>
        <v>152.5</v>
      </c>
      <c r="Z258" s="42" t="str">
        <f t="shared" si="151"/>
        <v>SIN</v>
      </c>
      <c r="AA258" s="657">
        <f t="shared" si="173"/>
        <v>32</v>
      </c>
      <c r="AB258" s="42">
        <f t="shared" si="171"/>
        <v>162.5</v>
      </c>
      <c r="AC258" s="42">
        <f t="shared" si="171"/>
        <v>162.5</v>
      </c>
      <c r="AD258" s="42">
        <f t="shared" si="171"/>
        <v>162.5</v>
      </c>
      <c r="AE258" s="42" t="s">
        <v>627</v>
      </c>
      <c r="AF258" s="657">
        <f>VLOOKUP(A:A,'MCN Singapore onf rates'!E:K,7,FALSE)-4</f>
        <v>31</v>
      </c>
      <c r="AG258" s="42">
        <f t="shared" si="174"/>
        <v>162.5</v>
      </c>
      <c r="AH258" s="42">
        <f t="shared" si="174"/>
        <v>162.5</v>
      </c>
      <c r="AI258" s="42">
        <f t="shared" si="174"/>
        <v>162.5</v>
      </c>
      <c r="AJ258" s="42" t="s">
        <v>627</v>
      </c>
      <c r="AK258" s="662">
        <f>VLOOKUP(A:A,'MCN Singapore onf rates'!E:K,7,FALSE)-7</f>
        <v>28</v>
      </c>
    </row>
    <row r="259" spans="1:62" s="656" customFormat="1">
      <c r="A259" s="36" t="s">
        <v>131</v>
      </c>
      <c r="B259" s="41" t="s">
        <v>132</v>
      </c>
      <c r="C259" s="40" t="s">
        <v>713</v>
      </c>
      <c r="D259" s="195">
        <f>VLOOKUP(A:A,'MCN Busan onf rates'!C:D,2,FALSE)</f>
        <v>335</v>
      </c>
      <c r="E259" s="195" t="str">
        <f>VLOOKUP(A:A,'MCN Busan onf rates'!C:F,4,FALSE)</f>
        <v>1CBM</v>
      </c>
      <c r="F259" s="195">
        <f>VLOOKUP(A:A,'MCN Singapore onf rates'!E:H,2,FALSE)</f>
        <v>434</v>
      </c>
      <c r="G259" s="195">
        <f>VLOOKUP(A:A,'MCN Singapore onf rates'!E:H,3,FALSE)</f>
        <v>0</v>
      </c>
      <c r="H259" s="195" t="e">
        <f>VLOOKUP(A:A,'NZ &amp; Pacific Island Rates'!B:G,2,FALSE)</f>
        <v>#N/A</v>
      </c>
      <c r="I259" s="195">
        <v>62.5</v>
      </c>
      <c r="J259" s="195">
        <v>10</v>
      </c>
      <c r="K259" s="494" t="s">
        <v>628</v>
      </c>
      <c r="L259" s="195">
        <f>SUM(I259+D259+J259)</f>
        <v>407.5</v>
      </c>
      <c r="M259" s="42">
        <f t="shared" si="159"/>
        <v>407.5</v>
      </c>
      <c r="N259" s="42">
        <f t="shared" si="170"/>
        <v>407.5</v>
      </c>
      <c r="O259" s="42">
        <f t="shared" si="168"/>
        <v>407.5</v>
      </c>
      <c r="P259" s="42" t="str">
        <f t="shared" si="161"/>
        <v>BUS</v>
      </c>
      <c r="Q259" s="43">
        <f>VLOOKUP(A:A,'MCN Busan onf rates'!C:K,9,FALSE)</f>
        <v>53</v>
      </c>
      <c r="R259" s="42">
        <f t="shared" si="152"/>
        <v>407.5</v>
      </c>
      <c r="S259" s="42">
        <f t="shared" si="153"/>
        <v>407.5</v>
      </c>
      <c r="T259" s="42">
        <f t="shared" si="154"/>
        <v>407.5</v>
      </c>
      <c r="U259" s="42" t="str">
        <f t="shared" si="158"/>
        <v>BUS</v>
      </c>
      <c r="V259" s="657">
        <f t="shared" si="172"/>
        <v>52</v>
      </c>
      <c r="W259" s="42">
        <f t="shared" si="155"/>
        <v>407.5</v>
      </c>
      <c r="X259" s="42">
        <f t="shared" si="156"/>
        <v>407.5</v>
      </c>
      <c r="Y259" s="42">
        <f t="shared" si="157"/>
        <v>407.5</v>
      </c>
      <c r="Z259" s="54" t="str">
        <f t="shared" si="151"/>
        <v>BUS</v>
      </c>
      <c r="AA259" s="657">
        <f t="shared" si="173"/>
        <v>50</v>
      </c>
      <c r="AB259" s="42">
        <f>SUM(F259+I259+J259)</f>
        <v>506.5</v>
      </c>
      <c r="AC259" s="42">
        <f>SUM(AB259)</f>
        <v>506.5</v>
      </c>
      <c r="AD259" s="42">
        <f>SUM(AB259)</f>
        <v>506.5</v>
      </c>
      <c r="AE259" s="42" t="s">
        <v>627</v>
      </c>
      <c r="AF259" s="657">
        <f>VLOOKUP(A:A,'MCN Singapore onf rates'!E:K,7,FALSE)-4</f>
        <v>50</v>
      </c>
      <c r="AG259" s="42">
        <f t="shared" ref="AG259:AI263" si="175">SUM(AB259+10)</f>
        <v>516.5</v>
      </c>
      <c r="AH259" s="42">
        <f t="shared" si="175"/>
        <v>516.5</v>
      </c>
      <c r="AI259" s="42">
        <f t="shared" si="175"/>
        <v>516.5</v>
      </c>
      <c r="AJ259" s="42" t="s">
        <v>627</v>
      </c>
      <c r="AK259" s="662">
        <f>VLOOKUP(A:A,'MCN Singapore onf rates'!E:K,7,FALSE)-7</f>
        <v>47</v>
      </c>
      <c r="AL259" s="191"/>
      <c r="AM259" s="191"/>
      <c r="AN259" s="191"/>
      <c r="AO259" s="191"/>
      <c r="AP259" s="191"/>
      <c r="AQ259" s="29"/>
      <c r="AR259" s="29"/>
      <c r="AS259" s="29"/>
      <c r="AT259" s="29"/>
      <c r="AU259" s="29"/>
      <c r="AV259" s="29"/>
      <c r="AW259" s="29"/>
      <c r="AX259" s="29"/>
      <c r="AY259" s="29"/>
      <c r="AZ259" s="29"/>
      <c r="BA259" s="29"/>
      <c r="BB259" s="29"/>
      <c r="BC259" s="29"/>
      <c r="BD259" s="29"/>
      <c r="BE259" s="29"/>
      <c r="BF259" s="29"/>
      <c r="BG259" s="29"/>
      <c r="BH259" s="29"/>
      <c r="BI259" s="29"/>
      <c r="BJ259" s="29"/>
    </row>
    <row r="260" spans="1:62" s="656" customFormat="1">
      <c r="A260" s="39" t="s">
        <v>2410</v>
      </c>
      <c r="B260" s="41" t="s">
        <v>132</v>
      </c>
      <c r="C260" s="40" t="s">
        <v>713</v>
      </c>
      <c r="D260" s="195">
        <f>VLOOKUP(A:A,'MCN Busan onf rates'!C:D,2,FALSE)</f>
        <v>310</v>
      </c>
      <c r="E260" s="195" t="str">
        <f>VLOOKUP(A:A,'MCN Busan onf rates'!C:F,4,FALSE)</f>
        <v>1CBM</v>
      </c>
      <c r="F260" s="195">
        <f>VLOOKUP(A:A,'MCN Singapore onf rates'!E:H,2,FALSE)</f>
        <v>444</v>
      </c>
      <c r="G260" s="195">
        <f>VLOOKUP(A:A,'MCN Singapore onf rates'!E:H,3,FALSE)</f>
        <v>0</v>
      </c>
      <c r="H260" s="195" t="e">
        <f>VLOOKUP(A260,'NZ &amp; Pacific Island Rates'!B:G,2,FALSE)</f>
        <v>#N/A</v>
      </c>
      <c r="I260" s="195">
        <v>62.5</v>
      </c>
      <c r="J260" s="195">
        <v>10</v>
      </c>
      <c r="K260" s="494" t="s">
        <v>628</v>
      </c>
      <c r="L260" s="195">
        <f>SUM(I260+D260+J260)</f>
        <v>382.5</v>
      </c>
      <c r="M260" s="42">
        <f t="shared" si="159"/>
        <v>382.5</v>
      </c>
      <c r="N260" s="42">
        <f t="shared" si="170"/>
        <v>382.5</v>
      </c>
      <c r="O260" s="42">
        <f t="shared" si="168"/>
        <v>382.5</v>
      </c>
      <c r="P260" s="42" t="str">
        <f t="shared" si="161"/>
        <v>BUS</v>
      </c>
      <c r="Q260" s="43">
        <f>VLOOKUP(A:A,'MCN Busan onf rates'!C:K,9,FALSE)</f>
        <v>48</v>
      </c>
      <c r="R260" s="42">
        <f t="shared" si="152"/>
        <v>382.5</v>
      </c>
      <c r="S260" s="42">
        <f t="shared" si="153"/>
        <v>382.5</v>
      </c>
      <c r="T260" s="42">
        <f t="shared" si="154"/>
        <v>382.5</v>
      </c>
      <c r="U260" s="42" t="str">
        <f t="shared" si="158"/>
        <v>BUS</v>
      </c>
      <c r="V260" s="657">
        <f t="shared" si="172"/>
        <v>47</v>
      </c>
      <c r="W260" s="42">
        <f t="shared" si="155"/>
        <v>382.5</v>
      </c>
      <c r="X260" s="42">
        <f t="shared" si="156"/>
        <v>382.5</v>
      </c>
      <c r="Y260" s="42">
        <f t="shared" si="157"/>
        <v>382.5</v>
      </c>
      <c r="Z260" s="54" t="str">
        <f t="shared" si="151"/>
        <v>BUS</v>
      </c>
      <c r="AA260" s="657">
        <f t="shared" si="173"/>
        <v>45</v>
      </c>
      <c r="AB260" s="42">
        <f>SUM(F260+I260+J260)</f>
        <v>516.5</v>
      </c>
      <c r="AC260" s="42">
        <f>SUM(AB260)</f>
        <v>516.5</v>
      </c>
      <c r="AD260" s="42">
        <f>SUM(AB260)</f>
        <v>516.5</v>
      </c>
      <c r="AE260" s="42" t="s">
        <v>627</v>
      </c>
      <c r="AF260" s="657">
        <f>VLOOKUP(A:A,'MCN Singapore onf rates'!E:K,7,FALSE)-4</f>
        <v>53</v>
      </c>
      <c r="AG260" s="42">
        <f t="shared" si="175"/>
        <v>526.5</v>
      </c>
      <c r="AH260" s="42">
        <f t="shared" si="175"/>
        <v>526.5</v>
      </c>
      <c r="AI260" s="42">
        <f t="shared" si="175"/>
        <v>526.5</v>
      </c>
      <c r="AJ260" s="42" t="s">
        <v>627</v>
      </c>
      <c r="AK260" s="662">
        <f>VLOOKUP(A:A,'MCN Singapore onf rates'!E:K,7,FALSE)-7</f>
        <v>50</v>
      </c>
      <c r="AL260" s="191"/>
      <c r="AM260" s="191"/>
      <c r="AN260" s="191"/>
      <c r="AO260" s="191"/>
      <c r="AP260" s="191"/>
    </row>
    <row r="261" spans="1:62" s="656" customFormat="1">
      <c r="A261" s="36" t="s">
        <v>218</v>
      </c>
      <c r="B261" s="41" t="s">
        <v>132</v>
      </c>
      <c r="C261" s="40" t="s">
        <v>713</v>
      </c>
      <c r="D261" s="195">
        <f>VLOOKUP(A:A,'MCN Busan onf rates'!C:D,2,FALSE)</f>
        <v>335</v>
      </c>
      <c r="E261" s="195" t="str">
        <f>VLOOKUP(A:A,'MCN Busan onf rates'!C:F,4,FALSE)</f>
        <v>1CBM</v>
      </c>
      <c r="F261" s="195">
        <f>VLOOKUP(A:A,'MCN Singapore onf rates'!E:H,2,FALSE)</f>
        <v>484</v>
      </c>
      <c r="G261" s="195">
        <f>VLOOKUP(A:A,'MCN Singapore onf rates'!E:H,3,FALSE)</f>
        <v>0</v>
      </c>
      <c r="H261" s="195" t="e">
        <f>VLOOKUP(A:A,'NZ &amp; Pacific Island Rates'!B:G,2,FALSE)</f>
        <v>#N/A</v>
      </c>
      <c r="I261" s="195">
        <v>62.5</v>
      </c>
      <c r="J261" s="195">
        <v>10</v>
      </c>
      <c r="K261" s="494" t="s">
        <v>628</v>
      </c>
      <c r="L261" s="195">
        <f>SUM(I261+D261+J261)</f>
        <v>407.5</v>
      </c>
      <c r="M261" s="42">
        <f t="shared" si="159"/>
        <v>407.5</v>
      </c>
      <c r="N261" s="42">
        <f t="shared" si="170"/>
        <v>407.5</v>
      </c>
      <c r="O261" s="42">
        <f t="shared" si="168"/>
        <v>407.5</v>
      </c>
      <c r="P261" s="42" t="str">
        <f t="shared" si="161"/>
        <v>BUS</v>
      </c>
      <c r="Q261" s="43">
        <f>VLOOKUP(A:A,'MCN Busan onf rates'!C:K,9,FALSE)</f>
        <v>63</v>
      </c>
      <c r="R261" s="42">
        <f t="shared" si="152"/>
        <v>407.5</v>
      </c>
      <c r="S261" s="42">
        <f t="shared" si="153"/>
        <v>407.5</v>
      </c>
      <c r="T261" s="42">
        <f t="shared" si="154"/>
        <v>407.5</v>
      </c>
      <c r="U261" s="42" t="str">
        <f t="shared" si="158"/>
        <v>BUS</v>
      </c>
      <c r="V261" s="657">
        <f t="shared" si="172"/>
        <v>62</v>
      </c>
      <c r="W261" s="42">
        <f t="shared" si="155"/>
        <v>407.5</v>
      </c>
      <c r="X261" s="42">
        <f t="shared" si="156"/>
        <v>407.5</v>
      </c>
      <c r="Y261" s="42">
        <f t="shared" si="157"/>
        <v>407.5</v>
      </c>
      <c r="Z261" s="54" t="str">
        <f t="shared" si="151"/>
        <v>BUS</v>
      </c>
      <c r="AA261" s="657">
        <f t="shared" si="173"/>
        <v>60</v>
      </c>
      <c r="AB261" s="42">
        <f>SUM(F261+I261+J261)</f>
        <v>556.5</v>
      </c>
      <c r="AC261" s="42">
        <f>SUM(AB261)</f>
        <v>556.5</v>
      </c>
      <c r="AD261" s="42">
        <f>SUM(AB261)</f>
        <v>556.5</v>
      </c>
      <c r="AE261" s="42" t="s">
        <v>627</v>
      </c>
      <c r="AF261" s="657">
        <f>VLOOKUP(A:A,'MCN Singapore onf rates'!E:K,7,FALSE)-4</f>
        <v>60</v>
      </c>
      <c r="AG261" s="42">
        <f t="shared" si="175"/>
        <v>566.5</v>
      </c>
      <c r="AH261" s="42">
        <f t="shared" si="175"/>
        <v>566.5</v>
      </c>
      <c r="AI261" s="42">
        <f t="shared" si="175"/>
        <v>566.5</v>
      </c>
      <c r="AJ261" s="42" t="s">
        <v>627</v>
      </c>
      <c r="AK261" s="662">
        <f>VLOOKUP(A:A,'MCN Singapore onf rates'!E:K,7,FALSE)-7</f>
        <v>57</v>
      </c>
      <c r="AL261" s="191"/>
      <c r="AM261" s="716"/>
      <c r="AN261" s="191"/>
      <c r="AO261" s="191"/>
      <c r="AP261" s="191"/>
      <c r="AQ261" s="29"/>
      <c r="AR261" s="29"/>
      <c r="AS261" s="29"/>
      <c r="AT261" s="29"/>
      <c r="AU261" s="29"/>
      <c r="AV261" s="29"/>
      <c r="AW261" s="29"/>
      <c r="AX261" s="29"/>
      <c r="AY261" s="29"/>
      <c r="AZ261" s="29"/>
      <c r="BA261" s="29"/>
      <c r="BB261" s="29"/>
      <c r="BC261" s="29"/>
      <c r="BD261" s="29"/>
      <c r="BE261" s="29"/>
      <c r="BF261" s="29"/>
      <c r="BG261" s="29"/>
      <c r="BH261" s="29"/>
      <c r="BI261" s="29"/>
      <c r="BJ261" s="29"/>
    </row>
    <row r="262" spans="1:62" s="656" customFormat="1">
      <c r="A262" s="36" t="s">
        <v>582</v>
      </c>
      <c r="B262" s="41" t="s">
        <v>132</v>
      </c>
      <c r="C262" s="40" t="s">
        <v>713</v>
      </c>
      <c r="D262" s="195">
        <f>VLOOKUP(A:A,'MCN Busan onf rates'!C:D,2,FALSE)</f>
        <v>190</v>
      </c>
      <c r="E262" s="195" t="str">
        <f>VLOOKUP(A:A,'MCN Busan onf rates'!C:F,4,FALSE)</f>
        <v>2CBM</v>
      </c>
      <c r="F262" s="195">
        <f>VLOOKUP(A:A,'MCN Singapore onf rates'!E:H,2,FALSE)</f>
        <v>349</v>
      </c>
      <c r="G262" s="195">
        <f>VLOOKUP(A:A,'MCN Singapore onf rates'!E:H,3,FALSE)</f>
        <v>698</v>
      </c>
      <c r="H262" s="195" t="e">
        <f>VLOOKUP(A:A,'NZ &amp; Pacific Island Rates'!B:G,2,FALSE)</f>
        <v>#N/A</v>
      </c>
      <c r="I262" s="195">
        <v>62.5</v>
      </c>
      <c r="J262" s="195">
        <v>10</v>
      </c>
      <c r="K262" s="494" t="s">
        <v>628</v>
      </c>
      <c r="L262" s="195">
        <f>SUM(I262+D262+J262)</f>
        <v>262.5</v>
      </c>
      <c r="M262" s="42">
        <f t="shared" si="159"/>
        <v>262.5</v>
      </c>
      <c r="N262" s="42">
        <f t="shared" si="170"/>
        <v>262.5</v>
      </c>
      <c r="O262" s="42">
        <f>SUM(M262*2)</f>
        <v>525</v>
      </c>
      <c r="P262" s="42" t="str">
        <f t="shared" si="161"/>
        <v>BUS</v>
      </c>
      <c r="Q262" s="43">
        <f>VLOOKUP(A:A,'MCN Busan onf rates'!C:K,9,FALSE)</f>
        <v>15</v>
      </c>
      <c r="R262" s="42">
        <f t="shared" si="152"/>
        <v>262.5</v>
      </c>
      <c r="S262" s="42">
        <f t="shared" si="153"/>
        <v>262.5</v>
      </c>
      <c r="T262" s="42">
        <f t="shared" si="154"/>
        <v>525</v>
      </c>
      <c r="U262" s="42" t="str">
        <f t="shared" si="158"/>
        <v>BUS</v>
      </c>
      <c r="V262" s="657">
        <f t="shared" si="172"/>
        <v>14</v>
      </c>
      <c r="W262" s="42">
        <f t="shared" si="155"/>
        <v>262.5</v>
      </c>
      <c r="X262" s="42">
        <f t="shared" si="156"/>
        <v>262.5</v>
      </c>
      <c r="Y262" s="42">
        <f t="shared" si="157"/>
        <v>525</v>
      </c>
      <c r="Z262" s="54" t="str">
        <f t="shared" si="151"/>
        <v>BUS</v>
      </c>
      <c r="AA262" s="657">
        <f t="shared" si="173"/>
        <v>12</v>
      </c>
      <c r="AB262" s="42">
        <f>SUM(F262+I262+J262)</f>
        <v>421.5</v>
      </c>
      <c r="AC262" s="42">
        <f>SUM(AB262)</f>
        <v>421.5</v>
      </c>
      <c r="AD262" s="42">
        <f>SUM(AC262*3)</f>
        <v>1264.5</v>
      </c>
      <c r="AE262" s="42" t="s">
        <v>627</v>
      </c>
      <c r="AF262" s="657">
        <f>VLOOKUP(A:A,'MCN Singapore onf rates'!E:K,7,FALSE)-4</f>
        <v>45</v>
      </c>
      <c r="AG262" s="42">
        <f t="shared" si="175"/>
        <v>431.5</v>
      </c>
      <c r="AH262" s="42">
        <f t="shared" si="175"/>
        <v>431.5</v>
      </c>
      <c r="AI262" s="42">
        <f t="shared" si="175"/>
        <v>1274.5</v>
      </c>
      <c r="AJ262" s="42" t="s">
        <v>627</v>
      </c>
      <c r="AK262" s="662">
        <f>VLOOKUP(A:A,'MCN Singapore onf rates'!E:K,7,FALSE)-7</f>
        <v>42</v>
      </c>
      <c r="AL262" s="191"/>
      <c r="AM262" s="191"/>
      <c r="AN262" s="191"/>
      <c r="AO262" s="191"/>
      <c r="AP262" s="191"/>
    </row>
    <row r="263" spans="1:62" s="656" customFormat="1">
      <c r="A263" s="36" t="s">
        <v>401</v>
      </c>
      <c r="B263" s="41" t="s">
        <v>132</v>
      </c>
      <c r="C263" s="40" t="s">
        <v>713</v>
      </c>
      <c r="D263" s="195">
        <f>VLOOKUP(A:A,'MCN Busan onf rates'!C:D,2,FALSE)</f>
        <v>345</v>
      </c>
      <c r="E263" s="195" t="str">
        <f>VLOOKUP(A:A,'MCN Busan onf rates'!C:F,4,FALSE)</f>
        <v>1CBM</v>
      </c>
      <c r="F263" s="195">
        <f>VLOOKUP(A:A,'MCN Singapore onf rates'!E:H,2,FALSE)</f>
        <v>489</v>
      </c>
      <c r="G263" s="195">
        <f>VLOOKUP(A:A,'MCN Singapore onf rates'!E:H,3,FALSE)</f>
        <v>0</v>
      </c>
      <c r="H263" s="195" t="e">
        <f>VLOOKUP(A:A,'NZ &amp; Pacific Island Rates'!B:G,2,FALSE)</f>
        <v>#N/A</v>
      </c>
      <c r="I263" s="195">
        <v>62.5</v>
      </c>
      <c r="J263" s="195">
        <v>10</v>
      </c>
      <c r="K263" s="494" t="s">
        <v>628</v>
      </c>
      <c r="L263" s="195">
        <f>SUM(I263+D263+J263)</f>
        <v>417.5</v>
      </c>
      <c r="M263" s="42">
        <f t="shared" si="159"/>
        <v>417.5</v>
      </c>
      <c r="N263" s="42">
        <f t="shared" si="170"/>
        <v>417.5</v>
      </c>
      <c r="O263" s="42">
        <f t="shared" ref="O263:O285" si="176">SUBTOTAL(9,M263)</f>
        <v>417.5</v>
      </c>
      <c r="P263" s="42" t="str">
        <f t="shared" si="161"/>
        <v>BUS</v>
      </c>
      <c r="Q263" s="43">
        <f>VLOOKUP(A:A,'MCN Busan onf rates'!C:K,9,FALSE)</f>
        <v>42</v>
      </c>
      <c r="R263" s="42">
        <f t="shared" si="152"/>
        <v>417.5</v>
      </c>
      <c r="S263" s="42">
        <f t="shared" si="153"/>
        <v>417.5</v>
      </c>
      <c r="T263" s="42">
        <f t="shared" si="154"/>
        <v>417.5</v>
      </c>
      <c r="U263" s="42" t="str">
        <f t="shared" si="158"/>
        <v>BUS</v>
      </c>
      <c r="V263" s="657">
        <f t="shared" si="172"/>
        <v>41</v>
      </c>
      <c r="W263" s="42">
        <f t="shared" si="155"/>
        <v>417.5</v>
      </c>
      <c r="X263" s="42">
        <f t="shared" si="156"/>
        <v>417.5</v>
      </c>
      <c r="Y263" s="42">
        <f t="shared" si="157"/>
        <v>417.5</v>
      </c>
      <c r="Z263" s="54" t="str">
        <f t="shared" si="151"/>
        <v>BUS</v>
      </c>
      <c r="AA263" s="657">
        <f t="shared" si="173"/>
        <v>39</v>
      </c>
      <c r="AB263" s="42">
        <f>SUM(F263+I263+J263)</f>
        <v>561.5</v>
      </c>
      <c r="AC263" s="42">
        <f>SUM(AB263)</f>
        <v>561.5</v>
      </c>
      <c r="AD263" s="42">
        <f>SUM(AB263)</f>
        <v>561.5</v>
      </c>
      <c r="AE263" s="42" t="s">
        <v>627</v>
      </c>
      <c r="AF263" s="657">
        <f>VLOOKUP(A:A,'MCN Singapore onf rates'!E:K,7,FALSE)-4</f>
        <v>55</v>
      </c>
      <c r="AG263" s="42">
        <f t="shared" si="175"/>
        <v>571.5</v>
      </c>
      <c r="AH263" s="42">
        <f t="shared" si="175"/>
        <v>571.5</v>
      </c>
      <c r="AI263" s="42">
        <f t="shared" si="175"/>
        <v>571.5</v>
      </c>
      <c r="AJ263" s="42" t="s">
        <v>627</v>
      </c>
      <c r="AK263" s="662">
        <f>VLOOKUP(A:A,'MCN Singapore onf rates'!E:K,7,FALSE)-7</f>
        <v>52</v>
      </c>
      <c r="AL263" s="191"/>
      <c r="AM263" s="191"/>
      <c r="AN263" s="191"/>
      <c r="AO263" s="191"/>
      <c r="AP263" s="191"/>
      <c r="AQ263" s="29"/>
      <c r="AR263" s="29"/>
      <c r="AS263" s="29"/>
      <c r="AT263" s="29"/>
      <c r="AU263" s="29"/>
      <c r="AV263" s="29"/>
      <c r="AW263" s="29"/>
      <c r="AX263" s="29"/>
      <c r="AY263" s="29"/>
      <c r="AZ263" s="29"/>
      <c r="BA263" s="29"/>
      <c r="BB263" s="29"/>
      <c r="BC263" s="29"/>
      <c r="BD263" s="29"/>
      <c r="BE263" s="29"/>
      <c r="BF263" s="29"/>
      <c r="BG263" s="29"/>
      <c r="BH263" s="29"/>
      <c r="BI263" s="29"/>
      <c r="BJ263" s="29"/>
    </row>
    <row r="264" spans="1:62" s="656" customFormat="1">
      <c r="A264" s="36" t="s">
        <v>609</v>
      </c>
      <c r="B264" s="41" t="s">
        <v>608</v>
      </c>
      <c r="C264" s="40" t="s">
        <v>605</v>
      </c>
      <c r="D264" s="195" t="e">
        <f>VLOOKUP(A:A,'MCN Busan onf rates'!C:D,2,FALSE)</f>
        <v>#N/A</v>
      </c>
      <c r="E264" s="195" t="e">
        <f>VLOOKUP(A:A,'MCN Busan onf rates'!C:F,4,FALSE)</f>
        <v>#N/A</v>
      </c>
      <c r="F264" s="195" t="e">
        <f>VLOOKUP(A:A,'MCN Singapore onf rates'!E:H,2,FALSE)</f>
        <v>#N/A</v>
      </c>
      <c r="G264" s="195" t="s">
        <v>1462</v>
      </c>
      <c r="H264" s="195">
        <f>VLOOKUP(A264,'NZ &amp; Pacific Island Rates'!B:G,2,FALSE)</f>
        <v>220</v>
      </c>
      <c r="I264" s="195">
        <v>0</v>
      </c>
      <c r="J264" s="195">
        <v>30</v>
      </c>
      <c r="K264" s="474" t="s">
        <v>633</v>
      </c>
      <c r="L264" s="195">
        <f>SUM(H264+J264)</f>
        <v>250</v>
      </c>
      <c r="M264" s="51">
        <f t="shared" si="159"/>
        <v>250</v>
      </c>
      <c r="N264" s="51">
        <f t="shared" si="170"/>
        <v>250</v>
      </c>
      <c r="O264" s="51">
        <f t="shared" si="176"/>
        <v>250</v>
      </c>
      <c r="P264" s="51" t="str">
        <f t="shared" si="161"/>
        <v>DIRECT</v>
      </c>
      <c r="Q264" s="52">
        <v>25</v>
      </c>
      <c r="R264" s="51">
        <f t="shared" si="152"/>
        <v>250</v>
      </c>
      <c r="S264" s="51">
        <f t="shared" si="153"/>
        <v>250</v>
      </c>
      <c r="T264" s="51">
        <f t="shared" si="154"/>
        <v>250</v>
      </c>
      <c r="U264" s="51" t="str">
        <f t="shared" si="158"/>
        <v>DIRECT</v>
      </c>
      <c r="V264" s="492">
        <f t="shared" si="172"/>
        <v>24</v>
      </c>
      <c r="W264" s="51">
        <f t="shared" si="155"/>
        <v>250</v>
      </c>
      <c r="X264" s="51">
        <f t="shared" si="156"/>
        <v>250</v>
      </c>
      <c r="Y264" s="51">
        <f t="shared" si="157"/>
        <v>250</v>
      </c>
      <c r="Z264" s="54" t="str">
        <f t="shared" si="151"/>
        <v>DIRECT</v>
      </c>
      <c r="AA264" s="492">
        <f t="shared" si="173"/>
        <v>22</v>
      </c>
      <c r="AB264" s="51" t="s">
        <v>690</v>
      </c>
      <c r="AC264" s="51" t="s">
        <v>690</v>
      </c>
      <c r="AD264" s="51" t="s">
        <v>690</v>
      </c>
      <c r="AE264" s="51" t="s">
        <v>690</v>
      </c>
      <c r="AF264" s="51" t="s">
        <v>690</v>
      </c>
      <c r="AG264" s="51" t="s">
        <v>690</v>
      </c>
      <c r="AH264" s="51" t="s">
        <v>690</v>
      </c>
      <c r="AI264" s="51" t="s">
        <v>690</v>
      </c>
      <c r="AJ264" s="51" t="s">
        <v>690</v>
      </c>
      <c r="AK264" s="53" t="s">
        <v>690</v>
      </c>
      <c r="AL264" s="170"/>
      <c r="AM264" s="170"/>
      <c r="AN264" s="170"/>
      <c r="AO264" s="170"/>
      <c r="AP264" s="170"/>
    </row>
    <row r="265" spans="1:62" s="656" customFormat="1">
      <c r="A265" s="36" t="s">
        <v>607</v>
      </c>
      <c r="B265" s="41" t="s">
        <v>608</v>
      </c>
      <c r="C265" s="40" t="s">
        <v>605</v>
      </c>
      <c r="D265" s="195" t="e">
        <f>VLOOKUP(A:A,'MCN Busan onf rates'!C:D,2,FALSE)</f>
        <v>#N/A</v>
      </c>
      <c r="E265" s="195" t="e">
        <f>VLOOKUP(A:A,'MCN Busan onf rates'!C:F,4,FALSE)</f>
        <v>#N/A</v>
      </c>
      <c r="F265" s="195" t="e">
        <f>VLOOKUP(A:A,'MCN Singapore onf rates'!E:H,2,FALSE)</f>
        <v>#N/A</v>
      </c>
      <c r="G265" s="195" t="s">
        <v>1462</v>
      </c>
      <c r="H265" s="195">
        <f>VLOOKUP(A265,'NZ &amp; Pacific Island Rates'!B:G,2,FALSE)</f>
        <v>220</v>
      </c>
      <c r="I265" s="195">
        <v>0</v>
      </c>
      <c r="J265" s="195">
        <v>30</v>
      </c>
      <c r="K265" s="474" t="s">
        <v>633</v>
      </c>
      <c r="L265" s="195">
        <f>SUM(H265+J265)</f>
        <v>250</v>
      </c>
      <c r="M265" s="51">
        <f t="shared" si="159"/>
        <v>250</v>
      </c>
      <c r="N265" s="51">
        <f t="shared" si="170"/>
        <v>250</v>
      </c>
      <c r="O265" s="51">
        <f t="shared" si="176"/>
        <v>250</v>
      </c>
      <c r="P265" s="51" t="str">
        <f t="shared" si="161"/>
        <v>DIRECT</v>
      </c>
      <c r="Q265" s="52">
        <v>22</v>
      </c>
      <c r="R265" s="51">
        <f t="shared" si="152"/>
        <v>250</v>
      </c>
      <c r="S265" s="51">
        <f t="shared" si="153"/>
        <v>250</v>
      </c>
      <c r="T265" s="51">
        <f t="shared" si="154"/>
        <v>250</v>
      </c>
      <c r="U265" s="51" t="str">
        <f t="shared" si="158"/>
        <v>DIRECT</v>
      </c>
      <c r="V265" s="492">
        <f t="shared" si="172"/>
        <v>21</v>
      </c>
      <c r="W265" s="51">
        <f t="shared" si="155"/>
        <v>250</v>
      </c>
      <c r="X265" s="51">
        <f t="shared" si="156"/>
        <v>250</v>
      </c>
      <c r="Y265" s="51">
        <f t="shared" si="157"/>
        <v>250</v>
      </c>
      <c r="Z265" s="54" t="str">
        <f t="shared" si="151"/>
        <v>DIRECT</v>
      </c>
      <c r="AA265" s="492">
        <f t="shared" si="173"/>
        <v>19</v>
      </c>
      <c r="AB265" s="51" t="s">
        <v>690</v>
      </c>
      <c r="AC265" s="51" t="s">
        <v>690</v>
      </c>
      <c r="AD265" s="51" t="s">
        <v>690</v>
      </c>
      <c r="AE265" s="51" t="s">
        <v>690</v>
      </c>
      <c r="AF265" s="51" t="s">
        <v>690</v>
      </c>
      <c r="AG265" s="51" t="s">
        <v>690</v>
      </c>
      <c r="AH265" s="51" t="s">
        <v>690</v>
      </c>
      <c r="AI265" s="51" t="s">
        <v>690</v>
      </c>
      <c r="AJ265" s="51" t="s">
        <v>690</v>
      </c>
      <c r="AK265" s="53" t="s">
        <v>690</v>
      </c>
      <c r="AL265" s="170"/>
      <c r="AM265" s="170"/>
      <c r="AN265" s="170"/>
      <c r="AO265" s="170"/>
      <c r="AP265" s="170"/>
      <c r="AQ265" s="29"/>
      <c r="AR265" s="29"/>
      <c r="AS265" s="29"/>
      <c r="AT265" s="29"/>
      <c r="AU265" s="29"/>
      <c r="AV265" s="29"/>
      <c r="AW265" s="29"/>
      <c r="AX265" s="29"/>
      <c r="AY265" s="29"/>
      <c r="AZ265" s="29"/>
      <c r="BA265" s="29"/>
      <c r="BB265" s="29"/>
      <c r="BC265" s="29"/>
      <c r="BD265" s="29"/>
      <c r="BE265" s="29"/>
      <c r="BF265" s="29"/>
      <c r="BG265" s="29"/>
      <c r="BH265" s="29"/>
      <c r="BI265" s="29"/>
      <c r="BJ265" s="29"/>
    </row>
    <row r="266" spans="1:62" s="656" customFormat="1">
      <c r="A266" s="36" t="s">
        <v>119</v>
      </c>
      <c r="B266" s="41" t="s">
        <v>120</v>
      </c>
      <c r="C266" s="40" t="s">
        <v>713</v>
      </c>
      <c r="D266" s="195">
        <f>VLOOKUP(A:A,'MCN Busan onf rates'!C:D,2,FALSE)</f>
        <v>270</v>
      </c>
      <c r="E266" s="195" t="str">
        <f>VLOOKUP(A:A,'MCN Busan onf rates'!C:F,4,FALSE)</f>
        <v>1CBM</v>
      </c>
      <c r="F266" s="195">
        <f>VLOOKUP(A:A,'MCN Singapore onf rates'!E:H,2,FALSE)</f>
        <v>387</v>
      </c>
      <c r="G266" s="195">
        <f>VLOOKUP(A:A,'MCN Singapore onf rates'!E:H,3,FALSE)</f>
        <v>0</v>
      </c>
      <c r="H266" s="195" t="e">
        <f>VLOOKUP(A:A,'NZ &amp; Pacific Island Rates'!B:G,2,FALSE)</f>
        <v>#N/A</v>
      </c>
      <c r="I266" s="195">
        <v>62.5</v>
      </c>
      <c r="J266" s="195">
        <v>10</v>
      </c>
      <c r="K266" s="494" t="s">
        <v>628</v>
      </c>
      <c r="L266" s="195">
        <f>SUM(I266+D266+J266)</f>
        <v>342.5</v>
      </c>
      <c r="M266" s="42">
        <f t="shared" si="159"/>
        <v>342.5</v>
      </c>
      <c r="N266" s="42">
        <f t="shared" si="170"/>
        <v>342.5</v>
      </c>
      <c r="O266" s="42">
        <f t="shared" si="176"/>
        <v>342.5</v>
      </c>
      <c r="P266" s="42" t="str">
        <f t="shared" si="161"/>
        <v>BUS</v>
      </c>
      <c r="Q266" s="43">
        <f>VLOOKUP(A:A,'MCN Busan onf rates'!C:K,9,FALSE)</f>
        <v>85</v>
      </c>
      <c r="R266" s="42">
        <f t="shared" si="152"/>
        <v>342.5</v>
      </c>
      <c r="S266" s="42">
        <f t="shared" si="153"/>
        <v>342.5</v>
      </c>
      <c r="T266" s="42">
        <f t="shared" si="154"/>
        <v>342.5</v>
      </c>
      <c r="U266" s="42" t="str">
        <f t="shared" si="158"/>
        <v>BUS</v>
      </c>
      <c r="V266" s="657">
        <f t="shared" si="172"/>
        <v>84</v>
      </c>
      <c r="W266" s="42">
        <f t="shared" si="155"/>
        <v>342.5</v>
      </c>
      <c r="X266" s="42">
        <f t="shared" si="156"/>
        <v>342.5</v>
      </c>
      <c r="Y266" s="42">
        <f t="shared" si="157"/>
        <v>342.5</v>
      </c>
      <c r="Z266" s="54" t="str">
        <f t="shared" si="151"/>
        <v>BUS</v>
      </c>
      <c r="AA266" s="657">
        <f t="shared" si="173"/>
        <v>82</v>
      </c>
      <c r="AB266" s="42">
        <f>SUM(F266+I266+J266)</f>
        <v>459.5</v>
      </c>
      <c r="AC266" s="42">
        <f>SUM(AB266)</f>
        <v>459.5</v>
      </c>
      <c r="AD266" s="42">
        <f>SUM(AB266)</f>
        <v>459.5</v>
      </c>
      <c r="AE266" s="42" t="s">
        <v>627</v>
      </c>
      <c r="AF266" s="657">
        <f>VLOOKUP(A:A,'MCN Singapore onf rates'!E:K,7,FALSE)-4</f>
        <v>91</v>
      </c>
      <c r="AG266" s="42">
        <f t="shared" ref="AG266:AI269" si="177">SUM(AB266+10)</f>
        <v>469.5</v>
      </c>
      <c r="AH266" s="42">
        <f t="shared" si="177"/>
        <v>469.5</v>
      </c>
      <c r="AI266" s="42">
        <f t="shared" si="177"/>
        <v>469.5</v>
      </c>
      <c r="AJ266" s="42" t="s">
        <v>627</v>
      </c>
      <c r="AK266" s="662">
        <f>VLOOKUP(A:A,'MCN Singapore onf rates'!E:K,7,FALSE)-7</f>
        <v>88</v>
      </c>
      <c r="AL266" s="191"/>
      <c r="AM266" s="191"/>
      <c r="AN266" s="191"/>
      <c r="AO266" s="191"/>
      <c r="AP266" s="191"/>
      <c r="AQ266" s="29"/>
      <c r="AR266" s="29"/>
      <c r="AS266" s="29"/>
      <c r="AT266" s="29"/>
      <c r="AU266" s="29"/>
      <c r="AV266" s="29"/>
      <c r="AW266" s="29"/>
      <c r="AX266" s="29"/>
      <c r="AY266" s="29"/>
      <c r="AZ266" s="29"/>
      <c r="BA266" s="29"/>
      <c r="BB266" s="29"/>
      <c r="BC266" s="29"/>
      <c r="BD266" s="29"/>
      <c r="BE266" s="29"/>
      <c r="BF266" s="29"/>
      <c r="BG266" s="29"/>
      <c r="BH266" s="29"/>
      <c r="BI266" s="29"/>
      <c r="BJ266" s="29"/>
    </row>
    <row r="267" spans="1:62" s="656" customFormat="1">
      <c r="A267" s="36" t="s">
        <v>194</v>
      </c>
      <c r="B267" s="41" t="s">
        <v>195</v>
      </c>
      <c r="C267" s="40" t="s">
        <v>713</v>
      </c>
      <c r="D267" s="195">
        <f>VLOOKUP(A:A,'MCN Busan onf rates'!C:D,2,FALSE)</f>
        <v>190</v>
      </c>
      <c r="E267" s="195" t="str">
        <f>VLOOKUP(A:A,'MCN Busan onf rates'!C:F,4,FALSE)</f>
        <v>1CBM</v>
      </c>
      <c r="F267" s="195">
        <f>VLOOKUP(A:A,'MCN Singapore onf rates'!E:H,2,FALSE)</f>
        <v>349</v>
      </c>
      <c r="G267" s="195">
        <f>VLOOKUP(A:A,'MCN Singapore onf rates'!E:H,3,FALSE)</f>
        <v>0</v>
      </c>
      <c r="H267" s="195" t="e">
        <f>VLOOKUP(A267,'NZ &amp; Pacific Island Rates'!B:G,2,FALSE)</f>
        <v>#N/A</v>
      </c>
      <c r="I267" s="195">
        <v>62.5</v>
      </c>
      <c r="J267" s="195">
        <v>10</v>
      </c>
      <c r="K267" s="494" t="s">
        <v>628</v>
      </c>
      <c r="L267" s="195">
        <f>SUM(I267+D267+J267)</f>
        <v>262.5</v>
      </c>
      <c r="M267" s="42">
        <f t="shared" si="159"/>
        <v>262.5</v>
      </c>
      <c r="N267" s="42">
        <f t="shared" si="170"/>
        <v>262.5</v>
      </c>
      <c r="O267" s="42">
        <f t="shared" si="176"/>
        <v>262.5</v>
      </c>
      <c r="P267" s="42" t="str">
        <f t="shared" si="161"/>
        <v>BUS</v>
      </c>
      <c r="Q267" s="43">
        <f>VLOOKUP(A:A,'MCN Busan onf rates'!C:K,9,FALSE)</f>
        <v>48</v>
      </c>
      <c r="R267" s="42">
        <f t="shared" si="152"/>
        <v>262.5</v>
      </c>
      <c r="S267" s="42">
        <f t="shared" si="153"/>
        <v>262.5</v>
      </c>
      <c r="T267" s="42">
        <f t="shared" si="154"/>
        <v>262.5</v>
      </c>
      <c r="U267" s="42" t="str">
        <f t="shared" si="158"/>
        <v>BUS</v>
      </c>
      <c r="V267" s="657">
        <f t="shared" si="172"/>
        <v>47</v>
      </c>
      <c r="W267" s="42">
        <f t="shared" si="155"/>
        <v>262.5</v>
      </c>
      <c r="X267" s="42">
        <f t="shared" si="156"/>
        <v>262.5</v>
      </c>
      <c r="Y267" s="42">
        <f t="shared" si="157"/>
        <v>262.5</v>
      </c>
      <c r="Z267" s="54" t="str">
        <f t="shared" si="151"/>
        <v>BUS</v>
      </c>
      <c r="AA267" s="657">
        <f t="shared" si="173"/>
        <v>45</v>
      </c>
      <c r="AB267" s="42">
        <f>SUM(F267+I267+J267)</f>
        <v>421.5</v>
      </c>
      <c r="AC267" s="42">
        <f>SUM(AB267)</f>
        <v>421.5</v>
      </c>
      <c r="AD267" s="42">
        <f>SUM(AB267)</f>
        <v>421.5</v>
      </c>
      <c r="AE267" s="42" t="s">
        <v>627</v>
      </c>
      <c r="AF267" s="657">
        <f>VLOOKUP(A:A,'MCN Singapore onf rates'!E:K,7,FALSE)-4</f>
        <v>53</v>
      </c>
      <c r="AG267" s="42">
        <f t="shared" si="177"/>
        <v>431.5</v>
      </c>
      <c r="AH267" s="42">
        <f t="shared" si="177"/>
        <v>431.5</v>
      </c>
      <c r="AI267" s="42">
        <f t="shared" si="177"/>
        <v>431.5</v>
      </c>
      <c r="AJ267" s="42" t="s">
        <v>627</v>
      </c>
      <c r="AK267" s="662">
        <f>VLOOKUP(A:A,'MCN Singapore onf rates'!E:K,7,FALSE)-7</f>
        <v>50</v>
      </c>
      <c r="AL267" s="191"/>
      <c r="AM267" s="191"/>
      <c r="AN267" s="191"/>
      <c r="AO267" s="191"/>
      <c r="AP267" s="191"/>
      <c r="AQ267" s="29"/>
      <c r="AR267" s="29"/>
      <c r="AS267" s="29"/>
      <c r="AT267" s="29"/>
      <c r="AU267" s="29"/>
      <c r="AV267" s="29"/>
      <c r="AW267" s="29"/>
      <c r="AX267" s="29"/>
      <c r="AY267" s="29"/>
      <c r="AZ267" s="29"/>
      <c r="BA267" s="29"/>
      <c r="BB267" s="29"/>
      <c r="BC267" s="29"/>
      <c r="BD267" s="29"/>
      <c r="BE267" s="29"/>
      <c r="BF267" s="29"/>
      <c r="BG267" s="29"/>
      <c r="BH267" s="29"/>
      <c r="BI267" s="29"/>
      <c r="BJ267" s="29"/>
    </row>
    <row r="268" spans="1:62" s="656" customFormat="1">
      <c r="A268" s="36" t="s">
        <v>194</v>
      </c>
      <c r="B268" s="41" t="s">
        <v>195</v>
      </c>
      <c r="C268" s="40" t="s">
        <v>713</v>
      </c>
      <c r="D268" s="195">
        <f>VLOOKUP(A:A,'MCN Busan onf rates'!C:D,2,FALSE)</f>
        <v>190</v>
      </c>
      <c r="E268" s="195" t="str">
        <f>VLOOKUP(A:A,'MCN Busan onf rates'!C:F,4,FALSE)</f>
        <v>1CBM</v>
      </c>
      <c r="F268" s="195">
        <f>VLOOKUP(A:A,'MCN Singapore onf rates'!E:H,2,FALSE)</f>
        <v>349</v>
      </c>
      <c r="G268" s="195">
        <f>VLOOKUP(A:A,'MCN Singapore onf rates'!E:H,3,FALSE)</f>
        <v>0</v>
      </c>
      <c r="H268" s="195" t="e">
        <f>VLOOKUP(A:A,'NZ &amp; Pacific Island Rates'!B:G,2,FALSE)</f>
        <v>#N/A</v>
      </c>
      <c r="I268" s="195">
        <v>62.5</v>
      </c>
      <c r="J268" s="195">
        <v>10</v>
      </c>
      <c r="K268" s="494" t="s">
        <v>628</v>
      </c>
      <c r="L268" s="195">
        <f>SUM(I268+D268+J268)</f>
        <v>262.5</v>
      </c>
      <c r="M268" s="42">
        <f t="shared" si="159"/>
        <v>262.5</v>
      </c>
      <c r="N268" s="42">
        <f t="shared" si="170"/>
        <v>262.5</v>
      </c>
      <c r="O268" s="42">
        <f t="shared" si="176"/>
        <v>262.5</v>
      </c>
      <c r="P268" s="42" t="str">
        <f t="shared" si="161"/>
        <v>BUS</v>
      </c>
      <c r="Q268" s="43">
        <f>VLOOKUP(A:A,'MCN Busan onf rates'!C:K,9,FALSE)</f>
        <v>48</v>
      </c>
      <c r="R268" s="42">
        <f t="shared" si="152"/>
        <v>262.5</v>
      </c>
      <c r="S268" s="42">
        <f t="shared" si="153"/>
        <v>262.5</v>
      </c>
      <c r="T268" s="42">
        <f t="shared" si="154"/>
        <v>262.5</v>
      </c>
      <c r="U268" s="42" t="str">
        <f t="shared" si="158"/>
        <v>BUS</v>
      </c>
      <c r="V268" s="657">
        <f t="shared" si="172"/>
        <v>47</v>
      </c>
      <c r="W268" s="42">
        <f t="shared" si="155"/>
        <v>262.5</v>
      </c>
      <c r="X268" s="42">
        <f t="shared" si="156"/>
        <v>262.5</v>
      </c>
      <c r="Y268" s="42">
        <f t="shared" si="157"/>
        <v>262.5</v>
      </c>
      <c r="Z268" s="54" t="str">
        <f t="shared" si="151"/>
        <v>BUS</v>
      </c>
      <c r="AA268" s="657">
        <f t="shared" si="173"/>
        <v>45</v>
      </c>
      <c r="AB268" s="42">
        <f>SUM(F268+I268+J268)</f>
        <v>421.5</v>
      </c>
      <c r="AC268" s="42">
        <f>SUM(AB268)</f>
        <v>421.5</v>
      </c>
      <c r="AD268" s="42">
        <f>SUM(AB268)</f>
        <v>421.5</v>
      </c>
      <c r="AE268" s="42" t="s">
        <v>627</v>
      </c>
      <c r="AF268" s="657">
        <f>VLOOKUP(A:A,'MCN Singapore onf rates'!E:K,7,FALSE)-4</f>
        <v>53</v>
      </c>
      <c r="AG268" s="42">
        <f t="shared" si="177"/>
        <v>431.5</v>
      </c>
      <c r="AH268" s="42">
        <f t="shared" si="177"/>
        <v>431.5</v>
      </c>
      <c r="AI268" s="42">
        <f t="shared" si="177"/>
        <v>431.5</v>
      </c>
      <c r="AJ268" s="42" t="s">
        <v>627</v>
      </c>
      <c r="AK268" s="662">
        <f>VLOOKUP(A:A,'MCN Singapore onf rates'!E:K,7,FALSE)-7</f>
        <v>50</v>
      </c>
      <c r="AL268" s="191"/>
      <c r="AM268" s="191"/>
      <c r="AN268" s="191"/>
      <c r="AO268" s="191"/>
      <c r="AP268" s="191"/>
      <c r="AQ268" s="29"/>
      <c r="AR268" s="29"/>
      <c r="AS268" s="29"/>
      <c r="AT268" s="29"/>
      <c r="AU268" s="29"/>
      <c r="AV268" s="29"/>
      <c r="AW268" s="29"/>
      <c r="AX268" s="29"/>
      <c r="AY268" s="29"/>
      <c r="AZ268" s="29"/>
      <c r="BA268" s="29"/>
      <c r="BB268" s="29"/>
      <c r="BC268" s="29"/>
      <c r="BD268" s="29"/>
      <c r="BE268" s="29"/>
      <c r="BF268" s="29"/>
      <c r="BG268" s="29"/>
      <c r="BH268" s="29"/>
      <c r="BI268" s="29"/>
      <c r="BJ268" s="29"/>
    </row>
    <row r="269" spans="1:62" s="656" customFormat="1">
      <c r="A269" s="39" t="s">
        <v>740</v>
      </c>
      <c r="B269" s="40" t="s">
        <v>129</v>
      </c>
      <c r="C269" s="40" t="s">
        <v>713</v>
      </c>
      <c r="D269" s="195">
        <f>VLOOKUP(A:A,'MCN Busan onf rates'!C:D,2,FALSE)</f>
        <v>40</v>
      </c>
      <c r="E269" s="195">
        <f>VLOOKUP(A:A,'MCN Busan onf rates'!C:F,4,FALSE)</f>
        <v>0</v>
      </c>
      <c r="F269" s="195">
        <f>VLOOKUP(A:A,'MCN Singapore onf rates'!E:H,2,FALSE)</f>
        <v>69</v>
      </c>
      <c r="G269" s="195">
        <f>VLOOKUP(A:A,'MCN Singapore onf rates'!E:H,3,FALSE)</f>
        <v>0</v>
      </c>
      <c r="H269" s="195" t="e">
        <f>VLOOKUP(A:A,'NZ &amp; Pacific Island Rates'!B:G,2,FALSE)</f>
        <v>#N/A</v>
      </c>
      <c r="I269" s="195">
        <v>62.5</v>
      </c>
      <c r="J269" s="195"/>
      <c r="K269" s="494" t="s">
        <v>628</v>
      </c>
      <c r="L269" s="195">
        <f>SUM(I269+D269+J269)</f>
        <v>102.5</v>
      </c>
      <c r="M269" s="42">
        <f t="shared" si="159"/>
        <v>102.5</v>
      </c>
      <c r="N269" s="42">
        <f t="shared" si="170"/>
        <v>102.5</v>
      </c>
      <c r="O269" s="42">
        <f t="shared" si="176"/>
        <v>102.5</v>
      </c>
      <c r="P269" s="42" t="str">
        <f t="shared" si="161"/>
        <v>BUS</v>
      </c>
      <c r="Q269" s="43">
        <f>VLOOKUP(A:A,'MCN Busan onf rates'!C:K,9,FALSE)</f>
        <v>27</v>
      </c>
      <c r="R269" s="42">
        <f t="shared" si="152"/>
        <v>102.5</v>
      </c>
      <c r="S269" s="42">
        <f t="shared" si="153"/>
        <v>102.5</v>
      </c>
      <c r="T269" s="42">
        <f t="shared" si="154"/>
        <v>102.5</v>
      </c>
      <c r="U269" s="42" t="str">
        <f t="shared" si="158"/>
        <v>BUS</v>
      </c>
      <c r="V269" s="657">
        <f t="shared" si="172"/>
        <v>26</v>
      </c>
      <c r="W269" s="42">
        <f t="shared" si="155"/>
        <v>102.5</v>
      </c>
      <c r="X269" s="42">
        <f t="shared" si="156"/>
        <v>102.5</v>
      </c>
      <c r="Y269" s="42">
        <f t="shared" si="157"/>
        <v>102.5</v>
      </c>
      <c r="Z269" s="42" t="str">
        <f t="shared" si="151"/>
        <v>BUS</v>
      </c>
      <c r="AA269" s="657">
        <f t="shared" si="173"/>
        <v>24</v>
      </c>
      <c r="AB269" s="42">
        <f>SUM(F269+I269+J269)</f>
        <v>131.5</v>
      </c>
      <c r="AC269" s="42">
        <f>SUM(AB269)</f>
        <v>131.5</v>
      </c>
      <c r="AD269" s="42">
        <f>SUM(AB269)</f>
        <v>131.5</v>
      </c>
      <c r="AE269" s="42" t="s">
        <v>627</v>
      </c>
      <c r="AF269" s="657">
        <f>VLOOKUP(A:A,'MCN Singapore onf rates'!E:K,7,FALSE)-4</f>
        <v>22</v>
      </c>
      <c r="AG269" s="42">
        <f t="shared" si="177"/>
        <v>141.5</v>
      </c>
      <c r="AH269" s="42">
        <f t="shared" si="177"/>
        <v>141.5</v>
      </c>
      <c r="AI269" s="42">
        <f t="shared" si="177"/>
        <v>141.5</v>
      </c>
      <c r="AJ269" s="42" t="s">
        <v>627</v>
      </c>
      <c r="AK269" s="662">
        <f>VLOOKUP(A:A,'MCN Singapore onf rates'!E:K,7,FALSE)-7</f>
        <v>19</v>
      </c>
      <c r="AL269" s="191"/>
      <c r="AM269" s="191"/>
      <c r="AN269" s="191"/>
      <c r="AO269" s="191"/>
      <c r="AP269" s="191"/>
      <c r="AQ269" s="29"/>
      <c r="AR269" s="29"/>
      <c r="AS269" s="29"/>
      <c r="AT269" s="29"/>
      <c r="AU269" s="29"/>
      <c r="AV269" s="29"/>
      <c r="AW269" s="29"/>
      <c r="AX269" s="29"/>
      <c r="AY269" s="29"/>
      <c r="AZ269" s="29"/>
      <c r="BA269" s="29"/>
      <c r="BB269" s="29"/>
      <c r="BC269" s="29"/>
      <c r="BD269" s="29"/>
      <c r="BE269" s="29"/>
      <c r="BF269" s="29"/>
      <c r="BG269" s="29"/>
      <c r="BH269" s="29"/>
      <c r="BI269" s="29"/>
      <c r="BJ269" s="29"/>
    </row>
    <row r="270" spans="1:62" s="656" customFormat="1">
      <c r="A270" s="39" t="s">
        <v>585</v>
      </c>
      <c r="B270" s="40" t="s">
        <v>129</v>
      </c>
      <c r="C270" s="40" t="s">
        <v>713</v>
      </c>
      <c r="D270" s="195" t="e">
        <f>VLOOKUP(A:A,'MCN Busan onf rates'!C:D,2,FALSE)</f>
        <v>#N/A</v>
      </c>
      <c r="E270" s="195" t="e">
        <f>VLOOKUP(A:A,'MCN Busan onf rates'!C:F,4,FALSE)</f>
        <v>#N/A</v>
      </c>
      <c r="F270" s="195">
        <f>VLOOKUP(A:A,'MCN Singapore onf rates'!E:H,2,FALSE)</f>
        <v>31</v>
      </c>
      <c r="G270" s="195">
        <f>VLOOKUP(A:A,'MCN Singapore onf rates'!E:H,3,FALSE)</f>
        <v>0</v>
      </c>
      <c r="H270" s="195" t="e">
        <f>VLOOKUP(A270,'NZ &amp; Pacific Island Rates'!B:G,2,FALSE)</f>
        <v>#N/A</v>
      </c>
      <c r="I270" s="195">
        <v>62.5</v>
      </c>
      <c r="J270" s="195">
        <v>10</v>
      </c>
      <c r="K270" s="494" t="s">
        <v>627</v>
      </c>
      <c r="L270" s="195">
        <f>SUM(I270+F270+J270)</f>
        <v>103.5</v>
      </c>
      <c r="M270" s="42">
        <f t="shared" si="159"/>
        <v>103.5</v>
      </c>
      <c r="N270" s="42">
        <f t="shared" si="170"/>
        <v>103.5</v>
      </c>
      <c r="O270" s="42">
        <f t="shared" si="176"/>
        <v>103.5</v>
      </c>
      <c r="P270" s="42" t="str">
        <f t="shared" si="161"/>
        <v>SIN</v>
      </c>
      <c r="Q270" s="657">
        <f>VLOOKUP(A:A,'MCN Singapore onf rates'!E:K,7,FALSE)</f>
        <v>30</v>
      </c>
      <c r="R270" s="42">
        <f t="shared" si="152"/>
        <v>103.5</v>
      </c>
      <c r="S270" s="42">
        <f t="shared" si="153"/>
        <v>103.5</v>
      </c>
      <c r="T270" s="42">
        <f t="shared" si="154"/>
        <v>103.5</v>
      </c>
      <c r="U270" s="42" t="str">
        <f t="shared" si="158"/>
        <v>SIN</v>
      </c>
      <c r="V270" s="657">
        <f t="shared" si="172"/>
        <v>29</v>
      </c>
      <c r="W270" s="42">
        <f t="shared" si="155"/>
        <v>103.5</v>
      </c>
      <c r="X270" s="42">
        <f t="shared" si="156"/>
        <v>103.5</v>
      </c>
      <c r="Y270" s="42">
        <f t="shared" si="157"/>
        <v>103.5</v>
      </c>
      <c r="Z270" s="42" t="str">
        <f t="shared" si="151"/>
        <v>SIN</v>
      </c>
      <c r="AA270" s="657">
        <f t="shared" si="173"/>
        <v>27</v>
      </c>
      <c r="AB270" s="42">
        <f t="shared" ref="AB270:AD272" si="178">SUM(W270+10)</f>
        <v>113.5</v>
      </c>
      <c r="AC270" s="42">
        <f t="shared" si="178"/>
        <v>113.5</v>
      </c>
      <c r="AD270" s="42">
        <f t="shared" si="178"/>
        <v>113.5</v>
      </c>
      <c r="AE270" s="42" t="s">
        <v>627</v>
      </c>
      <c r="AF270" s="657">
        <f>VLOOKUP(A:A,'MCN Singapore onf rates'!E:K,7,FALSE)-4</f>
        <v>26</v>
      </c>
      <c r="AG270" s="42">
        <f t="shared" ref="AG270:AI272" si="179">SUM(W270+10)</f>
        <v>113.5</v>
      </c>
      <c r="AH270" s="42">
        <f t="shared" si="179"/>
        <v>113.5</v>
      </c>
      <c r="AI270" s="42">
        <f t="shared" si="179"/>
        <v>113.5</v>
      </c>
      <c r="AJ270" s="42" t="s">
        <v>1087</v>
      </c>
      <c r="AK270" s="662">
        <f>VLOOKUP(A:A,'MCN Singapore onf rates'!E:K,7,FALSE)-7</f>
        <v>23</v>
      </c>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row>
    <row r="271" spans="1:62" s="656" customFormat="1">
      <c r="A271" s="39" t="s">
        <v>258</v>
      </c>
      <c r="B271" s="40" t="s">
        <v>259</v>
      </c>
      <c r="C271" s="40" t="s">
        <v>713</v>
      </c>
      <c r="D271" s="195" t="e">
        <f>VLOOKUP(A:A,'MCN Busan onf rates'!C:D,2,FALSE)</f>
        <v>#N/A</v>
      </c>
      <c r="E271" s="195" t="e">
        <f>VLOOKUP(A:A,'MCN Busan onf rates'!C:F,4,FALSE)</f>
        <v>#N/A</v>
      </c>
      <c r="F271" s="195">
        <f>VLOOKUP(A:A,'MCN Singapore onf rates'!E:H,2,FALSE)</f>
        <v>219</v>
      </c>
      <c r="G271" s="195" t="str">
        <f>VLOOKUP(A:A,'MCN Singapore onf rates'!E:H,3,FALSE)</f>
        <v>1 w/m</v>
      </c>
      <c r="H271" s="195" t="e">
        <f>VLOOKUP(A271,'NZ &amp; Pacific Island Rates'!B:G,2,FALSE)</f>
        <v>#N/A</v>
      </c>
      <c r="I271" s="195">
        <v>62.5</v>
      </c>
      <c r="J271" s="195">
        <v>10</v>
      </c>
      <c r="K271" s="494" t="s">
        <v>627</v>
      </c>
      <c r="L271" s="195">
        <f>SUM(I271+F271+J271)</f>
        <v>291.5</v>
      </c>
      <c r="M271" s="42">
        <f t="shared" si="159"/>
        <v>291.5</v>
      </c>
      <c r="N271" s="42">
        <f t="shared" si="170"/>
        <v>291.5</v>
      </c>
      <c r="O271" s="42">
        <f t="shared" si="176"/>
        <v>291.5</v>
      </c>
      <c r="P271" s="42" t="str">
        <f t="shared" si="161"/>
        <v>SIN</v>
      </c>
      <c r="Q271" s="657" t="str">
        <f>VLOOKUP(A:A,'MCN Singapore onf rates'!E:K,7,FALSE)</f>
        <v>ON APP</v>
      </c>
      <c r="R271" s="42">
        <f t="shared" si="152"/>
        <v>291.5</v>
      </c>
      <c r="S271" s="42">
        <f t="shared" si="153"/>
        <v>291.5</v>
      </c>
      <c r="T271" s="42">
        <f t="shared" si="154"/>
        <v>291.5</v>
      </c>
      <c r="U271" s="42" t="str">
        <f t="shared" si="158"/>
        <v>SIN</v>
      </c>
      <c r="V271" s="658" t="s">
        <v>690</v>
      </c>
      <c r="W271" s="42">
        <f t="shared" si="155"/>
        <v>291.5</v>
      </c>
      <c r="X271" s="42">
        <f t="shared" si="156"/>
        <v>291.5</v>
      </c>
      <c r="Y271" s="42">
        <f t="shared" si="157"/>
        <v>291.5</v>
      </c>
      <c r="Z271" s="42" t="str">
        <f t="shared" si="151"/>
        <v>SIN</v>
      </c>
      <c r="AA271" s="657" t="s">
        <v>690</v>
      </c>
      <c r="AB271" s="42">
        <f t="shared" si="178"/>
        <v>301.5</v>
      </c>
      <c r="AC271" s="42">
        <f t="shared" si="178"/>
        <v>301.5</v>
      </c>
      <c r="AD271" s="42">
        <f t="shared" si="178"/>
        <v>301.5</v>
      </c>
      <c r="AE271" s="42" t="s">
        <v>627</v>
      </c>
      <c r="AF271" s="657" t="str">
        <f>VLOOKUP(A:A,'MCN Singapore onf rates'!E:K,7,FALSE)</f>
        <v>ON APP</v>
      </c>
      <c r="AG271" s="42">
        <f t="shared" si="179"/>
        <v>301.5</v>
      </c>
      <c r="AH271" s="42">
        <f t="shared" si="179"/>
        <v>301.5</v>
      </c>
      <c r="AI271" s="42">
        <f t="shared" si="179"/>
        <v>301.5</v>
      </c>
      <c r="AJ271" s="42" t="s">
        <v>627</v>
      </c>
      <c r="AK271" s="662" t="str">
        <f>AF271</f>
        <v>ON APP</v>
      </c>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row>
    <row r="272" spans="1:62" s="656" customFormat="1">
      <c r="A272" s="39" t="s">
        <v>669</v>
      </c>
      <c r="B272" s="40" t="s">
        <v>259</v>
      </c>
      <c r="C272" s="40" t="s">
        <v>713</v>
      </c>
      <c r="D272" s="195" t="e">
        <f>VLOOKUP(A:A,'MCN Busan onf rates'!C:D,2,FALSE)</f>
        <v>#N/A</v>
      </c>
      <c r="E272" s="195" t="e">
        <f>VLOOKUP(A:A,'MCN Busan onf rates'!C:F,4,FALSE)</f>
        <v>#N/A</v>
      </c>
      <c r="F272" s="195">
        <f>VLOOKUP(A:A,'MCN Singapore onf rates'!E:H,2,FALSE)</f>
        <v>269</v>
      </c>
      <c r="G272" s="195" t="str">
        <f>VLOOKUP(A:A,'MCN Singapore onf rates'!E:H,3,FALSE)</f>
        <v>1 w/m</v>
      </c>
      <c r="H272" s="195" t="e">
        <f>VLOOKUP(A272,'NZ &amp; Pacific Island Rates'!B:G,2,FALSE)</f>
        <v>#N/A</v>
      </c>
      <c r="I272" s="195">
        <v>62.5</v>
      </c>
      <c r="J272" s="195">
        <v>10</v>
      </c>
      <c r="K272" s="494" t="s">
        <v>627</v>
      </c>
      <c r="L272" s="195">
        <f>SUM(I272+F272+J272)</f>
        <v>341.5</v>
      </c>
      <c r="M272" s="42">
        <f t="shared" si="159"/>
        <v>341.5</v>
      </c>
      <c r="N272" s="42">
        <f t="shared" si="170"/>
        <v>341.5</v>
      </c>
      <c r="O272" s="42">
        <f t="shared" si="176"/>
        <v>341.5</v>
      </c>
      <c r="P272" s="42" t="str">
        <f t="shared" si="161"/>
        <v>SIN</v>
      </c>
      <c r="Q272" s="657" t="str">
        <f>VLOOKUP(A:A,'MCN Singapore onf rates'!E:K,7,FALSE)</f>
        <v>ON APP</v>
      </c>
      <c r="R272" s="42">
        <f t="shared" si="152"/>
        <v>341.5</v>
      </c>
      <c r="S272" s="42">
        <f t="shared" si="153"/>
        <v>341.5</v>
      </c>
      <c r="T272" s="42">
        <f t="shared" si="154"/>
        <v>341.5</v>
      </c>
      <c r="U272" s="42" t="str">
        <f t="shared" si="158"/>
        <v>SIN</v>
      </c>
      <c r="V272" s="658" t="s">
        <v>690</v>
      </c>
      <c r="W272" s="42">
        <f t="shared" si="155"/>
        <v>341.5</v>
      </c>
      <c r="X272" s="42">
        <f t="shared" si="156"/>
        <v>341.5</v>
      </c>
      <c r="Y272" s="42">
        <f t="shared" si="157"/>
        <v>341.5</v>
      </c>
      <c r="Z272" s="42" t="str">
        <f t="shared" si="151"/>
        <v>SIN</v>
      </c>
      <c r="AA272" s="657" t="s">
        <v>690</v>
      </c>
      <c r="AB272" s="42">
        <f t="shared" si="178"/>
        <v>351.5</v>
      </c>
      <c r="AC272" s="42">
        <f t="shared" si="178"/>
        <v>351.5</v>
      </c>
      <c r="AD272" s="42">
        <f t="shared" si="178"/>
        <v>351.5</v>
      </c>
      <c r="AE272" s="42" t="s">
        <v>627</v>
      </c>
      <c r="AF272" s="657" t="str">
        <f>VLOOKUP(A:A,'MCN Singapore onf rates'!E:K,7,FALSE)</f>
        <v>ON APP</v>
      </c>
      <c r="AG272" s="42">
        <f t="shared" si="179"/>
        <v>351.5</v>
      </c>
      <c r="AH272" s="42">
        <f t="shared" si="179"/>
        <v>351.5</v>
      </c>
      <c r="AI272" s="42">
        <f t="shared" si="179"/>
        <v>351.5</v>
      </c>
      <c r="AJ272" s="42" t="s">
        <v>627</v>
      </c>
      <c r="AK272" s="662" t="str">
        <f>AF272</f>
        <v>ON APP</v>
      </c>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row>
    <row r="273" spans="1:62" s="656" customFormat="1">
      <c r="A273" s="39" t="s">
        <v>458</v>
      </c>
      <c r="B273" s="40" t="s">
        <v>464</v>
      </c>
      <c r="C273" s="40" t="s">
        <v>713</v>
      </c>
      <c r="D273" s="195">
        <f>VLOOKUP(A:A,'MCN Busan onf rates'!C:D,2,FALSE)</f>
        <v>380</v>
      </c>
      <c r="E273" s="195" t="str">
        <f>VLOOKUP(A:A,'MCN Busan onf rates'!C:F,4,FALSE)</f>
        <v>1CBM</v>
      </c>
      <c r="F273" s="195">
        <f>VLOOKUP(A:A,'MCN Singapore onf rates'!E:H,2,FALSE)</f>
        <v>534</v>
      </c>
      <c r="G273" s="195">
        <f>VLOOKUP(A:A,'MCN Singapore onf rates'!E:H,3,FALSE)</f>
        <v>0</v>
      </c>
      <c r="H273" s="195" t="e">
        <f>VLOOKUP(A:A,'NZ &amp; Pacific Island Rates'!B:G,2,FALSE)</f>
        <v>#N/A</v>
      </c>
      <c r="I273" s="195">
        <v>62.5</v>
      </c>
      <c r="J273" s="195">
        <v>10</v>
      </c>
      <c r="K273" s="494" t="s">
        <v>628</v>
      </c>
      <c r="L273" s="195">
        <f>SUM(I273+D273+J273)</f>
        <v>452.5</v>
      </c>
      <c r="M273" s="42">
        <f t="shared" si="159"/>
        <v>452.5</v>
      </c>
      <c r="N273" s="42">
        <f t="shared" si="170"/>
        <v>452.5</v>
      </c>
      <c r="O273" s="42">
        <f t="shared" si="176"/>
        <v>452.5</v>
      </c>
      <c r="P273" s="42" t="str">
        <f t="shared" si="161"/>
        <v>BUS</v>
      </c>
      <c r="Q273" s="43">
        <f>VLOOKUP(A:A,'MCN Busan onf rates'!C:K,9,FALSE)</f>
        <v>68</v>
      </c>
      <c r="R273" s="42">
        <f t="shared" si="152"/>
        <v>452.5</v>
      </c>
      <c r="S273" s="42">
        <f t="shared" si="153"/>
        <v>452.5</v>
      </c>
      <c r="T273" s="42">
        <f t="shared" si="154"/>
        <v>452.5</v>
      </c>
      <c r="U273" s="42" t="str">
        <f t="shared" si="158"/>
        <v>BUS</v>
      </c>
      <c r="V273" s="657">
        <f>Q273-1</f>
        <v>67</v>
      </c>
      <c r="W273" s="42">
        <f t="shared" si="155"/>
        <v>452.5</v>
      </c>
      <c r="X273" s="42">
        <f t="shared" si="156"/>
        <v>452.5</v>
      </c>
      <c r="Y273" s="42">
        <f t="shared" si="157"/>
        <v>452.5</v>
      </c>
      <c r="Z273" s="54" t="str">
        <f t="shared" si="151"/>
        <v>BUS</v>
      </c>
      <c r="AA273" s="657">
        <f>V273-2</f>
        <v>65</v>
      </c>
      <c r="AB273" s="42">
        <f>SUM(F273+I273+J273)</f>
        <v>606.5</v>
      </c>
      <c r="AC273" s="42">
        <f>SUM(AB273)</f>
        <v>606.5</v>
      </c>
      <c r="AD273" s="42">
        <f>SUM(AB273)</f>
        <v>606.5</v>
      </c>
      <c r="AE273" s="42" t="s">
        <v>627</v>
      </c>
      <c r="AF273" s="657">
        <f>VLOOKUP(A:A,'MCN Singapore onf rates'!E:K,7,FALSE)-4</f>
        <v>65</v>
      </c>
      <c r="AG273" s="42">
        <f>SUM(AB273+10)</f>
        <v>616.5</v>
      </c>
      <c r="AH273" s="42">
        <f>SUM(AC273+10)</f>
        <v>616.5</v>
      </c>
      <c r="AI273" s="42">
        <f>SUM(AD273+10)</f>
        <v>616.5</v>
      </c>
      <c r="AJ273" s="42" t="s">
        <v>627</v>
      </c>
      <c r="AK273" s="662">
        <f>VLOOKUP(A:A,'MCN Singapore onf rates'!E:K,7,FALSE)-7</f>
        <v>62</v>
      </c>
      <c r="AL273" s="191"/>
      <c r="AM273" s="191"/>
      <c r="AN273" s="191"/>
      <c r="AO273" s="191"/>
      <c r="AP273" s="191"/>
      <c r="AQ273" s="29"/>
      <c r="AR273" s="29"/>
      <c r="AS273" s="29"/>
      <c r="AT273" s="29"/>
      <c r="AU273" s="29"/>
      <c r="AV273" s="29"/>
      <c r="AW273" s="29"/>
      <c r="AX273" s="29"/>
      <c r="AY273" s="29"/>
      <c r="AZ273" s="29"/>
      <c r="BA273" s="29"/>
      <c r="BB273" s="29"/>
      <c r="BC273" s="29"/>
      <c r="BD273" s="29"/>
      <c r="BE273" s="29"/>
      <c r="BF273" s="29"/>
      <c r="BG273" s="29"/>
      <c r="BH273" s="29"/>
      <c r="BI273" s="29"/>
      <c r="BJ273" s="29"/>
    </row>
    <row r="274" spans="1:62" s="656" customFormat="1" ht="15" customHeight="1">
      <c r="A274" s="39" t="s">
        <v>854</v>
      </c>
      <c r="B274" s="40" t="s">
        <v>233</v>
      </c>
      <c r="C274" s="40" t="s">
        <v>713</v>
      </c>
      <c r="D274" s="195" t="e">
        <f>VLOOKUP(A:A,'MCN Busan onf rates'!C:D,2,FALSE)</f>
        <v>#N/A</v>
      </c>
      <c r="E274" s="195" t="e">
        <f>VLOOKUP(A:A,'MCN Busan onf rates'!C:F,4,FALSE)</f>
        <v>#N/A</v>
      </c>
      <c r="F274" s="195">
        <f>VLOOKUP(A:A,'MCN Singapore onf rates'!E:H,2,FALSE)</f>
        <v>164</v>
      </c>
      <c r="G274" s="195">
        <f>VLOOKUP(A:A,'MCN Singapore onf rates'!E:H,3,FALSE)</f>
        <v>0</v>
      </c>
      <c r="H274" s="195" t="e">
        <f>VLOOKUP(A274,'NZ &amp; Pacific Island Rates'!B:G,2,FALSE)</f>
        <v>#N/A</v>
      </c>
      <c r="I274" s="195">
        <v>62.5</v>
      </c>
      <c r="J274" s="195">
        <v>10</v>
      </c>
      <c r="K274" s="494" t="s">
        <v>627</v>
      </c>
      <c r="L274" s="195">
        <f>SUM(I274+F274+J274)</f>
        <v>236.5</v>
      </c>
      <c r="M274" s="42">
        <f t="shared" si="159"/>
        <v>236.5</v>
      </c>
      <c r="N274" s="42">
        <f t="shared" si="170"/>
        <v>236.5</v>
      </c>
      <c r="O274" s="42">
        <f t="shared" si="176"/>
        <v>236.5</v>
      </c>
      <c r="P274" s="42" t="str">
        <f t="shared" si="161"/>
        <v>SIN</v>
      </c>
      <c r="Q274" s="657">
        <f>VLOOKUP(A:A,'MCN Singapore onf rates'!E:K,7,FALSE)</f>
        <v>37</v>
      </c>
      <c r="R274" s="42">
        <f t="shared" si="152"/>
        <v>236.5</v>
      </c>
      <c r="S274" s="42">
        <f t="shared" si="153"/>
        <v>236.5</v>
      </c>
      <c r="T274" s="42">
        <f t="shared" si="154"/>
        <v>236.5</v>
      </c>
      <c r="U274" s="42" t="str">
        <f t="shared" si="158"/>
        <v>SIN</v>
      </c>
      <c r="V274" s="657">
        <f>Q274-1</f>
        <v>36</v>
      </c>
      <c r="W274" s="42">
        <f t="shared" si="155"/>
        <v>236.5</v>
      </c>
      <c r="X274" s="42">
        <f t="shared" si="156"/>
        <v>236.5</v>
      </c>
      <c r="Y274" s="42">
        <f t="shared" si="157"/>
        <v>236.5</v>
      </c>
      <c r="Z274" s="42" t="str">
        <f t="shared" si="151"/>
        <v>SIN</v>
      </c>
      <c r="AA274" s="657">
        <f>V274-2</f>
        <v>34</v>
      </c>
      <c r="AB274" s="42">
        <f>SUM(W274+10)</f>
        <v>246.5</v>
      </c>
      <c r="AC274" s="42">
        <f>SUM(X274+10)</f>
        <v>246.5</v>
      </c>
      <c r="AD274" s="42">
        <f>SUM(Y274+10)</f>
        <v>246.5</v>
      </c>
      <c r="AE274" s="42" t="s">
        <v>627</v>
      </c>
      <c r="AF274" s="657">
        <f>VLOOKUP(A:A,'MCN Singapore onf rates'!E:K,7,FALSE)-4</f>
        <v>33</v>
      </c>
      <c r="AG274" s="42">
        <f>SUM(W274+10)</f>
        <v>246.5</v>
      </c>
      <c r="AH274" s="42">
        <f>SUM(X274+10)</f>
        <v>246.5</v>
      </c>
      <c r="AI274" s="42">
        <f>SUM(Y274+10)</f>
        <v>246.5</v>
      </c>
      <c r="AJ274" s="42" t="s">
        <v>627</v>
      </c>
      <c r="AK274" s="662">
        <f>VLOOKUP(A:A,'MCN Singapore onf rates'!E:K,7,FALSE)-7</f>
        <v>30</v>
      </c>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row>
    <row r="275" spans="1:62" s="656" customFormat="1">
      <c r="A275" s="39" t="s">
        <v>849</v>
      </c>
      <c r="B275" s="40" t="s">
        <v>848</v>
      </c>
      <c r="C275" s="40" t="s">
        <v>605</v>
      </c>
      <c r="D275" s="195" t="e">
        <f>VLOOKUP(A:A,'MCN Busan onf rates'!C:D,2,FALSE)</f>
        <v>#N/A</v>
      </c>
      <c r="E275" s="195" t="e">
        <f>VLOOKUP(A:A,'MCN Busan onf rates'!C:F,4,FALSE)</f>
        <v>#N/A</v>
      </c>
      <c r="F275" s="195" t="e">
        <f>VLOOKUP(A:A,'MCN Singapore onf rates'!E:H,2,FALSE)</f>
        <v>#N/A</v>
      </c>
      <c r="G275" s="195" t="s">
        <v>1462</v>
      </c>
      <c r="H275" s="195">
        <f>VLOOKUP(A275,'NZ &amp; Pacific Island Rates'!B:G,2,FALSE)</f>
        <v>225</v>
      </c>
      <c r="I275" s="195">
        <v>0</v>
      </c>
      <c r="J275" s="195">
        <v>30</v>
      </c>
      <c r="K275" s="474" t="s">
        <v>667</v>
      </c>
      <c r="L275" s="195">
        <f>SUM(H275+J275)</f>
        <v>255</v>
      </c>
      <c r="M275" s="51">
        <f t="shared" si="159"/>
        <v>255</v>
      </c>
      <c r="N275" s="51">
        <f t="shared" si="170"/>
        <v>255</v>
      </c>
      <c r="O275" s="51">
        <f t="shared" si="176"/>
        <v>255</v>
      </c>
      <c r="P275" s="51" t="str">
        <f t="shared" si="161"/>
        <v>AKL</v>
      </c>
      <c r="Q275" s="52">
        <v>26</v>
      </c>
      <c r="R275" s="51">
        <f t="shared" si="152"/>
        <v>255</v>
      </c>
      <c r="S275" s="51">
        <f t="shared" si="153"/>
        <v>255</v>
      </c>
      <c r="T275" s="51">
        <f t="shared" si="154"/>
        <v>255</v>
      </c>
      <c r="U275" s="51" t="str">
        <f t="shared" si="158"/>
        <v>AKL</v>
      </c>
      <c r="V275" s="492">
        <f>Q275-1</f>
        <v>25</v>
      </c>
      <c r="W275" s="51">
        <f t="shared" si="155"/>
        <v>255</v>
      </c>
      <c r="X275" s="51">
        <f t="shared" si="156"/>
        <v>255</v>
      </c>
      <c r="Y275" s="51">
        <f t="shared" si="157"/>
        <v>255</v>
      </c>
      <c r="Z275" s="54" t="str">
        <f t="shared" si="151"/>
        <v>AKL</v>
      </c>
      <c r="AA275" s="492">
        <f>V275-2</f>
        <v>23</v>
      </c>
      <c r="AB275" s="51" t="s">
        <v>690</v>
      </c>
      <c r="AC275" s="51" t="s">
        <v>690</v>
      </c>
      <c r="AD275" s="51" t="s">
        <v>690</v>
      </c>
      <c r="AE275" s="51" t="s">
        <v>690</v>
      </c>
      <c r="AF275" s="51" t="s">
        <v>690</v>
      </c>
      <c r="AG275" s="51" t="s">
        <v>690</v>
      </c>
      <c r="AH275" s="51" t="s">
        <v>690</v>
      </c>
      <c r="AI275" s="51" t="s">
        <v>690</v>
      </c>
      <c r="AJ275" s="51" t="s">
        <v>690</v>
      </c>
      <c r="AK275" s="53" t="s">
        <v>690</v>
      </c>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row>
    <row r="276" spans="1:62" s="656" customFormat="1">
      <c r="A276" s="39" t="s">
        <v>1094</v>
      </c>
      <c r="B276" s="40" t="s">
        <v>848</v>
      </c>
      <c r="C276" s="40" t="s">
        <v>605</v>
      </c>
      <c r="D276" s="195" t="e">
        <f>VLOOKUP(A:A,'MCN Busan onf rates'!C:D,2,FALSE)</f>
        <v>#N/A</v>
      </c>
      <c r="E276" s="195" t="e">
        <f>VLOOKUP(A:A,'MCN Busan onf rates'!C:F,4,FALSE)</f>
        <v>#N/A</v>
      </c>
      <c r="F276" s="195" t="e">
        <f>VLOOKUP(A:A,'MCN Singapore onf rates'!E:H,2,FALSE)</f>
        <v>#N/A</v>
      </c>
      <c r="G276" s="195" t="s">
        <v>1462</v>
      </c>
      <c r="H276" s="195">
        <f>VLOOKUP(A276,'NZ &amp; Pacific Island Rates'!B:G,2,FALSE)</f>
        <v>395</v>
      </c>
      <c r="I276" s="195">
        <v>0</v>
      </c>
      <c r="J276" s="195">
        <v>30</v>
      </c>
      <c r="K276" s="474" t="s">
        <v>667</v>
      </c>
      <c r="L276" s="195">
        <f>SUM(H276+J276)</f>
        <v>425</v>
      </c>
      <c r="M276" s="51">
        <f t="shared" si="159"/>
        <v>425</v>
      </c>
      <c r="N276" s="51">
        <f t="shared" si="170"/>
        <v>425</v>
      </c>
      <c r="O276" s="51">
        <f t="shared" si="176"/>
        <v>425</v>
      </c>
      <c r="P276" s="51" t="str">
        <f t="shared" si="161"/>
        <v>AKL</v>
      </c>
      <c r="Q276" s="52" t="s">
        <v>690</v>
      </c>
      <c r="R276" s="51">
        <f t="shared" si="152"/>
        <v>425</v>
      </c>
      <c r="S276" s="51">
        <f t="shared" si="153"/>
        <v>425</v>
      </c>
      <c r="T276" s="51">
        <f t="shared" si="154"/>
        <v>425</v>
      </c>
      <c r="U276" s="51" t="str">
        <f t="shared" si="158"/>
        <v>AKL</v>
      </c>
      <c r="V276" s="493" t="s">
        <v>690</v>
      </c>
      <c r="W276" s="51">
        <f t="shared" si="155"/>
        <v>425</v>
      </c>
      <c r="X276" s="51">
        <f t="shared" si="156"/>
        <v>425</v>
      </c>
      <c r="Y276" s="51">
        <f t="shared" si="157"/>
        <v>425</v>
      </c>
      <c r="Z276" s="54" t="str">
        <f t="shared" si="151"/>
        <v>AKL</v>
      </c>
      <c r="AA276" s="492" t="s">
        <v>690</v>
      </c>
      <c r="AB276" s="51" t="s">
        <v>690</v>
      </c>
      <c r="AC276" s="51" t="s">
        <v>690</v>
      </c>
      <c r="AD276" s="51" t="s">
        <v>690</v>
      </c>
      <c r="AE276" s="51" t="s">
        <v>690</v>
      </c>
      <c r="AF276" s="51" t="s">
        <v>690</v>
      </c>
      <c r="AG276" s="51" t="s">
        <v>690</v>
      </c>
      <c r="AH276" s="51" t="s">
        <v>690</v>
      </c>
      <c r="AI276" s="51" t="s">
        <v>690</v>
      </c>
      <c r="AJ276" s="51" t="s">
        <v>690</v>
      </c>
      <c r="AK276" s="53" t="s">
        <v>690</v>
      </c>
      <c r="AL276" s="170"/>
      <c r="AM276" s="170"/>
      <c r="AN276" s="170"/>
      <c r="AO276" s="170"/>
      <c r="AP276" s="170"/>
      <c r="AQ276" s="29"/>
      <c r="AR276" s="29"/>
      <c r="AS276" s="29"/>
      <c r="AT276" s="29"/>
      <c r="AU276" s="29"/>
      <c r="AV276" s="29"/>
      <c r="AW276" s="29"/>
      <c r="AX276" s="29"/>
      <c r="AY276" s="29"/>
      <c r="AZ276" s="29"/>
      <c r="BA276" s="29"/>
      <c r="BB276" s="29"/>
      <c r="BC276" s="29"/>
      <c r="BD276" s="29"/>
      <c r="BE276" s="29"/>
      <c r="BF276" s="29"/>
      <c r="BG276" s="29"/>
      <c r="BH276" s="29"/>
      <c r="BI276" s="29"/>
      <c r="BJ276" s="29"/>
    </row>
    <row r="277" spans="1:62" s="656" customFormat="1">
      <c r="A277" s="39" t="s">
        <v>223</v>
      </c>
      <c r="B277" s="40" t="s">
        <v>224</v>
      </c>
      <c r="C277" s="40" t="s">
        <v>713</v>
      </c>
      <c r="D277" s="195" t="e">
        <f>VLOOKUP(A:A,'MCN Busan onf rates'!C:D,2,FALSE)</f>
        <v>#N/A</v>
      </c>
      <c r="E277" s="195" t="e">
        <f>VLOOKUP(A:A,'MCN Busan onf rates'!C:F,4,FALSE)</f>
        <v>#N/A</v>
      </c>
      <c r="F277" s="195">
        <f>VLOOKUP(A:A,'MCN Singapore onf rates'!E:H,2,FALSE)</f>
        <v>220</v>
      </c>
      <c r="G277" s="195">
        <f>VLOOKUP(A:A,'MCN Singapore onf rates'!E:H,3,FALSE)</f>
        <v>0</v>
      </c>
      <c r="H277" s="195" t="e">
        <f>VLOOKUP(A277,'NZ &amp; Pacific Island Rates'!B:G,2,FALSE)</f>
        <v>#N/A</v>
      </c>
      <c r="I277" s="195">
        <v>62.5</v>
      </c>
      <c r="J277" s="195">
        <v>10</v>
      </c>
      <c r="K277" s="494" t="s">
        <v>627</v>
      </c>
      <c r="L277" s="195">
        <f>SUM(I277+F277+J277)</f>
        <v>292.5</v>
      </c>
      <c r="M277" s="42">
        <f t="shared" si="159"/>
        <v>292.5</v>
      </c>
      <c r="N277" s="42">
        <f t="shared" si="170"/>
        <v>292.5</v>
      </c>
      <c r="O277" s="42">
        <f t="shared" si="176"/>
        <v>292.5</v>
      </c>
      <c r="P277" s="42" t="str">
        <f t="shared" si="161"/>
        <v>SIN</v>
      </c>
      <c r="Q277" s="657">
        <f>VLOOKUP(A:A,'MCN Singapore onf rates'!E:K,7,FALSE)</f>
        <v>37</v>
      </c>
      <c r="R277" s="42">
        <f t="shared" si="152"/>
        <v>292.5</v>
      </c>
      <c r="S277" s="42">
        <f t="shared" si="153"/>
        <v>292.5</v>
      </c>
      <c r="T277" s="42">
        <f t="shared" si="154"/>
        <v>292.5</v>
      </c>
      <c r="U277" s="42" t="str">
        <f t="shared" si="158"/>
        <v>SIN</v>
      </c>
      <c r="V277" s="657">
        <f>Q277-1</f>
        <v>36</v>
      </c>
      <c r="W277" s="42">
        <f t="shared" si="155"/>
        <v>292.5</v>
      </c>
      <c r="X277" s="42">
        <f t="shared" si="156"/>
        <v>292.5</v>
      </c>
      <c r="Y277" s="42">
        <f t="shared" si="157"/>
        <v>292.5</v>
      </c>
      <c r="Z277" s="42" t="str">
        <f t="shared" si="151"/>
        <v>SIN</v>
      </c>
      <c r="AA277" s="657">
        <f>V277-2</f>
        <v>34</v>
      </c>
      <c r="AB277" s="42">
        <f t="shared" ref="AB277:AD282" si="180">SUM(W277+10)</f>
        <v>302.5</v>
      </c>
      <c r="AC277" s="42">
        <f t="shared" si="180"/>
        <v>302.5</v>
      </c>
      <c r="AD277" s="42">
        <f t="shared" si="180"/>
        <v>302.5</v>
      </c>
      <c r="AE277" s="42" t="s">
        <v>627</v>
      </c>
      <c r="AF277" s="657">
        <f>VLOOKUP(A:A,'MCN Singapore onf rates'!E:K,7,FALSE)-4</f>
        <v>33</v>
      </c>
      <c r="AG277" s="42">
        <f t="shared" ref="AG277:AI282" si="181">SUM(W277+10)</f>
        <v>302.5</v>
      </c>
      <c r="AH277" s="42">
        <f t="shared" si="181"/>
        <v>302.5</v>
      </c>
      <c r="AI277" s="42">
        <f t="shared" si="181"/>
        <v>302.5</v>
      </c>
      <c r="AJ277" s="42" t="s">
        <v>627</v>
      </c>
      <c r="AK277" s="662">
        <f>VLOOKUP(A:A,'MCN Singapore onf rates'!E:K,7,FALSE)-7</f>
        <v>30</v>
      </c>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row>
    <row r="278" spans="1:62" s="656" customFormat="1">
      <c r="A278" s="39" t="s">
        <v>297</v>
      </c>
      <c r="B278" s="40" t="s">
        <v>224</v>
      </c>
      <c r="C278" s="40" t="s">
        <v>713</v>
      </c>
      <c r="D278" s="195" t="e">
        <f>VLOOKUP(A:A,'MCN Busan onf rates'!C:D,2,FALSE)</f>
        <v>#N/A</v>
      </c>
      <c r="E278" s="195" t="e">
        <f>VLOOKUP(A:A,'MCN Busan onf rates'!C:F,4,FALSE)</f>
        <v>#N/A</v>
      </c>
      <c r="F278" s="195">
        <f>VLOOKUP(A:A,'MCN Singapore onf rates'!E:H,2,FALSE)</f>
        <v>245</v>
      </c>
      <c r="G278" s="195">
        <f>VLOOKUP(A:A,'MCN Singapore onf rates'!E:H,3,FALSE)</f>
        <v>0</v>
      </c>
      <c r="H278" s="195" t="e">
        <f>VLOOKUP(A278,'NZ &amp; Pacific Island Rates'!B:G,2,FALSE)</f>
        <v>#N/A</v>
      </c>
      <c r="I278" s="195">
        <v>62.5</v>
      </c>
      <c r="J278" s="195">
        <v>10</v>
      </c>
      <c r="K278" s="494" t="s">
        <v>627</v>
      </c>
      <c r="L278" s="195">
        <f>SUM(I278+F278+J278)</f>
        <v>317.5</v>
      </c>
      <c r="M278" s="42">
        <f t="shared" si="159"/>
        <v>317.5</v>
      </c>
      <c r="N278" s="42">
        <f t="shared" si="170"/>
        <v>317.5</v>
      </c>
      <c r="O278" s="42">
        <f t="shared" si="176"/>
        <v>317.5</v>
      </c>
      <c r="P278" s="42" t="str">
        <f t="shared" si="161"/>
        <v>SIN</v>
      </c>
      <c r="Q278" s="657">
        <f>VLOOKUP(A:A,'MCN Singapore onf rates'!E:K,7,FALSE)</f>
        <v>37</v>
      </c>
      <c r="R278" s="42">
        <f t="shared" si="152"/>
        <v>317.5</v>
      </c>
      <c r="S278" s="42">
        <f t="shared" si="153"/>
        <v>317.5</v>
      </c>
      <c r="T278" s="42">
        <f t="shared" si="154"/>
        <v>317.5</v>
      </c>
      <c r="U278" s="42" t="str">
        <f t="shared" si="158"/>
        <v>SIN</v>
      </c>
      <c r="V278" s="657">
        <f>Q278-1</f>
        <v>36</v>
      </c>
      <c r="W278" s="42">
        <f t="shared" si="155"/>
        <v>317.5</v>
      </c>
      <c r="X278" s="42">
        <f t="shared" si="156"/>
        <v>317.5</v>
      </c>
      <c r="Y278" s="42">
        <f t="shared" si="157"/>
        <v>317.5</v>
      </c>
      <c r="Z278" s="42" t="str">
        <f t="shared" si="151"/>
        <v>SIN</v>
      </c>
      <c r="AA278" s="657">
        <f>V278-2</f>
        <v>34</v>
      </c>
      <c r="AB278" s="42">
        <f t="shared" si="180"/>
        <v>327.5</v>
      </c>
      <c r="AC278" s="42">
        <f t="shared" si="180"/>
        <v>327.5</v>
      </c>
      <c r="AD278" s="42">
        <f t="shared" si="180"/>
        <v>327.5</v>
      </c>
      <c r="AE278" s="42" t="s">
        <v>627</v>
      </c>
      <c r="AF278" s="657">
        <f>VLOOKUP(A:A,'MCN Singapore onf rates'!E:K,7,FALSE)-4</f>
        <v>33</v>
      </c>
      <c r="AG278" s="42">
        <f t="shared" si="181"/>
        <v>327.5</v>
      </c>
      <c r="AH278" s="42">
        <f t="shared" si="181"/>
        <v>327.5</v>
      </c>
      <c r="AI278" s="42">
        <f t="shared" si="181"/>
        <v>327.5</v>
      </c>
      <c r="AJ278" s="42" t="s">
        <v>627</v>
      </c>
      <c r="AK278" s="662">
        <f>VLOOKUP(A:A,'MCN Singapore onf rates'!E:K,7,FALSE)-7</f>
        <v>30</v>
      </c>
      <c r="AL278" s="29"/>
      <c r="AM278" s="29"/>
      <c r="AN278" s="29"/>
      <c r="AO278" s="29"/>
      <c r="AP278" s="29"/>
    </row>
    <row r="279" spans="1:62" s="656" customFormat="1" ht="13.2" customHeight="1">
      <c r="A279" s="39" t="s">
        <v>445</v>
      </c>
      <c r="B279" s="40" t="s">
        <v>224</v>
      </c>
      <c r="C279" s="40" t="s">
        <v>713</v>
      </c>
      <c r="D279" s="195" t="e">
        <f>VLOOKUP(A:A,'MCN Busan onf rates'!C:D,2,FALSE)</f>
        <v>#N/A</v>
      </c>
      <c r="E279" s="195" t="e">
        <f>VLOOKUP(A:A,'MCN Busan onf rates'!C:F,4,FALSE)</f>
        <v>#N/A</v>
      </c>
      <c r="F279" s="195">
        <f>VLOOKUP(A:A,'MCN Singapore onf rates'!E:H,2,FALSE)</f>
        <v>238</v>
      </c>
      <c r="G279" s="195">
        <f>VLOOKUP(A:A,'MCN Singapore onf rates'!E:H,3,FALSE)</f>
        <v>0</v>
      </c>
      <c r="H279" s="195" t="e">
        <f>VLOOKUP(A279,'NZ &amp; Pacific Island Rates'!B:G,2,FALSE)</f>
        <v>#N/A</v>
      </c>
      <c r="I279" s="195">
        <v>62.5</v>
      </c>
      <c r="J279" s="195">
        <v>10</v>
      </c>
      <c r="K279" s="494" t="s">
        <v>627</v>
      </c>
      <c r="L279" s="195">
        <f>SUM(I279+F279+J279)</f>
        <v>310.5</v>
      </c>
      <c r="M279" s="42">
        <f t="shared" si="159"/>
        <v>310.5</v>
      </c>
      <c r="N279" s="42">
        <f t="shared" si="170"/>
        <v>310.5</v>
      </c>
      <c r="O279" s="42">
        <f t="shared" si="176"/>
        <v>310.5</v>
      </c>
      <c r="P279" s="42" t="str">
        <f t="shared" si="161"/>
        <v>SIN</v>
      </c>
      <c r="Q279" s="657">
        <f>VLOOKUP(A:A,'MCN Singapore onf rates'!E:K,7,FALSE)</f>
        <v>39</v>
      </c>
      <c r="R279" s="42">
        <f t="shared" si="152"/>
        <v>310.5</v>
      </c>
      <c r="S279" s="42">
        <f t="shared" si="153"/>
        <v>310.5</v>
      </c>
      <c r="T279" s="42">
        <f t="shared" si="154"/>
        <v>310.5</v>
      </c>
      <c r="U279" s="42" t="str">
        <f t="shared" si="158"/>
        <v>SIN</v>
      </c>
      <c r="V279" s="657">
        <f>Q279-1</f>
        <v>38</v>
      </c>
      <c r="W279" s="42">
        <f t="shared" si="155"/>
        <v>310.5</v>
      </c>
      <c r="X279" s="42">
        <f t="shared" si="156"/>
        <v>310.5</v>
      </c>
      <c r="Y279" s="42">
        <f t="shared" si="157"/>
        <v>310.5</v>
      </c>
      <c r="Z279" s="42" t="str">
        <f t="shared" si="151"/>
        <v>SIN</v>
      </c>
      <c r="AA279" s="657">
        <f>V279-2</f>
        <v>36</v>
      </c>
      <c r="AB279" s="42">
        <f t="shared" si="180"/>
        <v>320.5</v>
      </c>
      <c r="AC279" s="42">
        <f t="shared" si="180"/>
        <v>320.5</v>
      </c>
      <c r="AD279" s="42">
        <f t="shared" si="180"/>
        <v>320.5</v>
      </c>
      <c r="AE279" s="42" t="s">
        <v>627</v>
      </c>
      <c r="AF279" s="657">
        <f>VLOOKUP(A:A,'MCN Singapore onf rates'!E:K,7,FALSE)-4</f>
        <v>35</v>
      </c>
      <c r="AG279" s="42">
        <f t="shared" si="181"/>
        <v>320.5</v>
      </c>
      <c r="AH279" s="42">
        <f t="shared" si="181"/>
        <v>320.5</v>
      </c>
      <c r="AI279" s="42">
        <f t="shared" si="181"/>
        <v>320.5</v>
      </c>
      <c r="AJ279" s="42" t="s">
        <v>627</v>
      </c>
      <c r="AK279" s="662">
        <f>VLOOKUP(A:A,'MCN Singapore onf rates'!E:K,7,FALSE)-7</f>
        <v>32</v>
      </c>
      <c r="AL279" s="29"/>
      <c r="AM279" s="29"/>
      <c r="AN279" s="29"/>
      <c r="AO279" s="29"/>
      <c r="AP279" s="29"/>
    </row>
    <row r="280" spans="1:62" s="656" customFormat="1">
      <c r="A280" s="39" t="s">
        <v>349</v>
      </c>
      <c r="B280" s="40" t="s">
        <v>350</v>
      </c>
      <c r="C280" s="40" t="s">
        <v>713</v>
      </c>
      <c r="D280" s="195" t="e">
        <f>VLOOKUP(A:A,'MCN Busan onf rates'!C:D,2,FALSE)</f>
        <v>#N/A</v>
      </c>
      <c r="E280" s="195" t="e">
        <f>VLOOKUP(A:A,'MCN Busan onf rates'!C:F,4,FALSE)</f>
        <v>#N/A</v>
      </c>
      <c r="F280" s="195">
        <f>VLOOKUP(A:A,'MCN Singapore onf rates'!E:H,2,FALSE)</f>
        <v>403</v>
      </c>
      <c r="G280" s="195">
        <f>VLOOKUP(A:A,'MCN Singapore onf rates'!E:H,3,FALSE)</f>
        <v>0</v>
      </c>
      <c r="H280" s="195" t="e">
        <f>VLOOKUP(A280,'NZ &amp; Pacific Island Rates'!B:G,2,FALSE)</f>
        <v>#N/A</v>
      </c>
      <c r="I280" s="195">
        <v>62.5</v>
      </c>
      <c r="J280" s="195">
        <v>10</v>
      </c>
      <c r="K280" s="494" t="s">
        <v>627</v>
      </c>
      <c r="L280" s="195">
        <f>SUM(I280+F280+J280)</f>
        <v>475.5</v>
      </c>
      <c r="M280" s="42">
        <f t="shared" si="159"/>
        <v>475.5</v>
      </c>
      <c r="N280" s="42">
        <f t="shared" si="170"/>
        <v>475.5</v>
      </c>
      <c r="O280" s="42">
        <f t="shared" si="176"/>
        <v>475.5</v>
      </c>
      <c r="P280" s="42" t="str">
        <f t="shared" si="161"/>
        <v>SIN</v>
      </c>
      <c r="Q280" s="657">
        <f>VLOOKUP(A:A,'MCN Singapore onf rates'!E:K,7,FALSE)</f>
        <v>43</v>
      </c>
      <c r="R280" s="42">
        <f t="shared" si="152"/>
        <v>475.5</v>
      </c>
      <c r="S280" s="42">
        <f t="shared" si="153"/>
        <v>475.5</v>
      </c>
      <c r="T280" s="42">
        <f t="shared" si="154"/>
        <v>475.5</v>
      </c>
      <c r="U280" s="42" t="str">
        <f t="shared" si="158"/>
        <v>SIN</v>
      </c>
      <c r="V280" s="657">
        <f>Q280-1</f>
        <v>42</v>
      </c>
      <c r="W280" s="42">
        <f t="shared" si="155"/>
        <v>475.5</v>
      </c>
      <c r="X280" s="42">
        <f t="shared" si="156"/>
        <v>475.5</v>
      </c>
      <c r="Y280" s="42">
        <f t="shared" si="157"/>
        <v>475.5</v>
      </c>
      <c r="Z280" s="42" t="str">
        <f t="shared" si="151"/>
        <v>SIN</v>
      </c>
      <c r="AA280" s="657">
        <f>V280-2</f>
        <v>40</v>
      </c>
      <c r="AB280" s="42">
        <f t="shared" si="180"/>
        <v>485.5</v>
      </c>
      <c r="AC280" s="42">
        <f t="shared" si="180"/>
        <v>485.5</v>
      </c>
      <c r="AD280" s="42">
        <f t="shared" si="180"/>
        <v>485.5</v>
      </c>
      <c r="AE280" s="42" t="s">
        <v>627</v>
      </c>
      <c r="AF280" s="657">
        <f>VLOOKUP(A:A,'MCN Singapore onf rates'!E:K,7,FALSE)-4</f>
        <v>39</v>
      </c>
      <c r="AG280" s="42">
        <f t="shared" si="181"/>
        <v>485.5</v>
      </c>
      <c r="AH280" s="42">
        <f t="shared" si="181"/>
        <v>485.5</v>
      </c>
      <c r="AI280" s="42">
        <f t="shared" si="181"/>
        <v>485.5</v>
      </c>
      <c r="AJ280" s="42" t="s">
        <v>627</v>
      </c>
      <c r="AK280" s="662">
        <f>VLOOKUP(A:A,'MCN Singapore onf rates'!E:K,7,FALSE)-7</f>
        <v>36</v>
      </c>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row>
    <row r="281" spans="1:62" s="656" customFormat="1">
      <c r="A281" s="39" t="s">
        <v>482</v>
      </c>
      <c r="B281" s="40" t="s">
        <v>482</v>
      </c>
      <c r="C281" s="40" t="s">
        <v>713</v>
      </c>
      <c r="D281" s="195">
        <f>VLOOKUP(A:A,'MCN Busan onf rates'!C:D,2,FALSE)</f>
        <v>30</v>
      </c>
      <c r="E281" s="195">
        <f>VLOOKUP(A:A,'MCN Busan onf rates'!C:F,4,FALSE)</f>
        <v>0</v>
      </c>
      <c r="F281" s="195" t="e">
        <f>VLOOKUP(A:A,'MCN Singapore onf rates'!E:H,2,FALSE)</f>
        <v>#N/A</v>
      </c>
      <c r="G281" s="195" t="s">
        <v>1462</v>
      </c>
      <c r="H281" s="195" t="e">
        <f>VLOOKUP(A:A,'NZ &amp; Pacific Island Rates'!B:G,2,FALSE)</f>
        <v>#N/A</v>
      </c>
      <c r="I281" s="195">
        <v>62.5</v>
      </c>
      <c r="J281" s="195">
        <v>-48</v>
      </c>
      <c r="K281" s="474" t="s">
        <v>633</v>
      </c>
      <c r="L281" s="195">
        <f>SUM(I281++J281)</f>
        <v>14.5</v>
      </c>
      <c r="M281" s="51">
        <f t="shared" si="159"/>
        <v>14.5</v>
      </c>
      <c r="N281" s="51">
        <f t="shared" si="170"/>
        <v>14.5</v>
      </c>
      <c r="O281" s="51">
        <f t="shared" si="176"/>
        <v>14.5</v>
      </c>
      <c r="P281" s="51" t="str">
        <f t="shared" si="161"/>
        <v>DIRECT</v>
      </c>
      <c r="Q281" s="52">
        <v>14</v>
      </c>
      <c r="R281" s="51">
        <f t="shared" si="152"/>
        <v>14.5</v>
      </c>
      <c r="S281" s="51">
        <f t="shared" si="153"/>
        <v>14.5</v>
      </c>
      <c r="T281" s="51">
        <f t="shared" si="154"/>
        <v>14.5</v>
      </c>
      <c r="U281" s="51" t="str">
        <f t="shared" si="158"/>
        <v>DIRECT</v>
      </c>
      <c r="V281" s="492">
        <f>Q281-1</f>
        <v>13</v>
      </c>
      <c r="W281" s="51">
        <f t="shared" si="155"/>
        <v>14.5</v>
      </c>
      <c r="X281" s="51">
        <f t="shared" si="156"/>
        <v>14.5</v>
      </c>
      <c r="Y281" s="51">
        <f t="shared" si="157"/>
        <v>14.5</v>
      </c>
      <c r="Z281" s="51" t="str">
        <f t="shared" si="151"/>
        <v>DIRECT</v>
      </c>
      <c r="AA281" s="492">
        <f>V281-2</f>
        <v>11</v>
      </c>
      <c r="AB281" s="51">
        <f t="shared" si="180"/>
        <v>24.5</v>
      </c>
      <c r="AC281" s="51">
        <f t="shared" si="180"/>
        <v>24.5</v>
      </c>
      <c r="AD281" s="51">
        <f t="shared" si="180"/>
        <v>24.5</v>
      </c>
      <c r="AE281" s="51" t="s">
        <v>633</v>
      </c>
      <c r="AF281" s="493">
        <v>9</v>
      </c>
      <c r="AG281" s="51">
        <f t="shared" si="181"/>
        <v>24.5</v>
      </c>
      <c r="AH281" s="51">
        <f t="shared" si="181"/>
        <v>24.5</v>
      </c>
      <c r="AI281" s="51">
        <f t="shared" si="181"/>
        <v>24.5</v>
      </c>
      <c r="AJ281" s="51" t="s">
        <v>633</v>
      </c>
      <c r="AK281" s="53">
        <v>7</v>
      </c>
      <c r="AL281" s="170"/>
      <c r="AM281" s="170"/>
      <c r="AN281" s="170"/>
      <c r="AO281" s="170"/>
      <c r="AP281" s="170"/>
      <c r="AQ281" s="29"/>
      <c r="AR281" s="29"/>
      <c r="AS281" s="29"/>
      <c r="AT281" s="29"/>
      <c r="AU281" s="29"/>
      <c r="AV281" s="29"/>
      <c r="AW281" s="29"/>
      <c r="AX281" s="29"/>
      <c r="AY281" s="29"/>
      <c r="AZ281" s="29"/>
      <c r="BA281" s="29"/>
      <c r="BB281" s="29"/>
      <c r="BC281" s="29"/>
      <c r="BD281" s="29"/>
      <c r="BE281" s="29"/>
      <c r="BF281" s="29"/>
      <c r="BG281" s="29"/>
      <c r="BH281" s="29"/>
      <c r="BI281" s="29"/>
      <c r="BJ281" s="29"/>
    </row>
    <row r="282" spans="1:62" s="656" customFormat="1">
      <c r="A282" s="44" t="s">
        <v>314</v>
      </c>
      <c r="B282" s="45" t="s">
        <v>315</v>
      </c>
      <c r="C282" s="40" t="s">
        <v>713</v>
      </c>
      <c r="D282" s="195" t="e">
        <f>VLOOKUP(A:A,'MCN Busan onf rates'!C:D,2,FALSE)</f>
        <v>#N/A</v>
      </c>
      <c r="E282" s="195" t="e">
        <f>VLOOKUP(A:A,'MCN Busan onf rates'!C:F,4,FALSE)</f>
        <v>#N/A</v>
      </c>
      <c r="F282" s="195">
        <f>VLOOKUP(A:A,'MCN Singapore onf rates'!E:H,2,FALSE)</f>
        <v>270</v>
      </c>
      <c r="G282" s="195" t="str">
        <f>VLOOKUP(A:A,'MCN Singapore onf rates'!E:H,3,FALSE)</f>
        <v>1 w/m</v>
      </c>
      <c r="H282" s="195" t="e">
        <f>VLOOKUP(A282,'NZ &amp; Pacific Island Rates'!B:G,2,FALSE)</f>
        <v>#N/A</v>
      </c>
      <c r="I282" s="195">
        <v>62.5</v>
      </c>
      <c r="J282" s="195">
        <v>10</v>
      </c>
      <c r="K282" s="494" t="s">
        <v>627</v>
      </c>
      <c r="L282" s="195">
        <f>SUM(I282+F282+J282)</f>
        <v>342.5</v>
      </c>
      <c r="M282" s="42">
        <f t="shared" si="159"/>
        <v>342.5</v>
      </c>
      <c r="N282" s="42">
        <f t="shared" si="170"/>
        <v>342.5</v>
      </c>
      <c r="O282" s="42">
        <f t="shared" si="176"/>
        <v>342.5</v>
      </c>
      <c r="P282" s="42" t="str">
        <f t="shared" si="161"/>
        <v>SIN</v>
      </c>
      <c r="Q282" s="657" t="str">
        <f>VLOOKUP(A:A,'MCN Singapore onf rates'!E:K,7,FALSE)</f>
        <v>ON APP</v>
      </c>
      <c r="R282" s="42">
        <f t="shared" si="152"/>
        <v>342.5</v>
      </c>
      <c r="S282" s="42">
        <f t="shared" si="153"/>
        <v>342.5</v>
      </c>
      <c r="T282" s="42">
        <f t="shared" si="154"/>
        <v>342.5</v>
      </c>
      <c r="U282" s="42" t="str">
        <f t="shared" si="158"/>
        <v>SIN</v>
      </c>
      <c r="V282" s="658" t="s">
        <v>690</v>
      </c>
      <c r="W282" s="42">
        <f t="shared" si="155"/>
        <v>342.5</v>
      </c>
      <c r="X282" s="42">
        <f t="shared" si="156"/>
        <v>342.5</v>
      </c>
      <c r="Y282" s="42">
        <f t="shared" si="157"/>
        <v>342.5</v>
      </c>
      <c r="Z282" s="42" t="str">
        <f t="shared" si="151"/>
        <v>SIN</v>
      </c>
      <c r="AA282" s="657" t="s">
        <v>690</v>
      </c>
      <c r="AB282" s="42">
        <f t="shared" si="180"/>
        <v>352.5</v>
      </c>
      <c r="AC282" s="42">
        <f t="shared" si="180"/>
        <v>352.5</v>
      </c>
      <c r="AD282" s="42">
        <f t="shared" si="180"/>
        <v>352.5</v>
      </c>
      <c r="AE282" s="42" t="s">
        <v>627</v>
      </c>
      <c r="AF282" s="657" t="str">
        <f>VLOOKUP(A:A,'MCN Singapore onf rates'!E:K,7,FALSE)</f>
        <v>ON APP</v>
      </c>
      <c r="AG282" s="42">
        <f t="shared" si="181"/>
        <v>352.5</v>
      </c>
      <c r="AH282" s="42">
        <f t="shared" si="181"/>
        <v>352.5</v>
      </c>
      <c r="AI282" s="42">
        <f t="shared" si="181"/>
        <v>352.5</v>
      </c>
      <c r="AJ282" s="42" t="s">
        <v>627</v>
      </c>
      <c r="AK282" s="662" t="str">
        <f>AF282</f>
        <v>ON APP</v>
      </c>
      <c r="AL282" s="29"/>
      <c r="AM282" s="29"/>
      <c r="AN282" s="29"/>
      <c r="AO282" s="29"/>
      <c r="AP282" s="29"/>
    </row>
    <row r="283" spans="1:62" s="656" customFormat="1" ht="31.2">
      <c r="A283" s="44" t="s">
        <v>459</v>
      </c>
      <c r="B283" s="45" t="s">
        <v>460</v>
      </c>
      <c r="C283" s="40" t="s">
        <v>605</v>
      </c>
      <c r="D283" s="195" t="e">
        <f>VLOOKUP(A:A,'MCN Busan onf rates'!C:D,2,FALSE)</f>
        <v>#N/A</v>
      </c>
      <c r="E283" s="195" t="e">
        <f>VLOOKUP(A:A,'MCN Busan onf rates'!C:F,4,FALSE)</f>
        <v>#N/A</v>
      </c>
      <c r="F283" s="195" t="e">
        <f>VLOOKUP(A:A,'MCN Singapore onf rates'!E:H,2,FALSE)</f>
        <v>#N/A</v>
      </c>
      <c r="G283" s="195" t="s">
        <v>1462</v>
      </c>
      <c r="H283" s="195">
        <f>VLOOKUP(A283,'NZ &amp; Pacific Island Rates'!B:G,2,FALSE)</f>
        <v>230</v>
      </c>
      <c r="I283" s="195">
        <v>0</v>
      </c>
      <c r="J283" s="195">
        <v>30</v>
      </c>
      <c r="K283" s="474" t="s">
        <v>633</v>
      </c>
      <c r="L283" s="195">
        <f>SUM(H283:K283)</f>
        <v>260</v>
      </c>
      <c r="M283" s="51">
        <f t="shared" si="159"/>
        <v>260</v>
      </c>
      <c r="N283" s="51">
        <f t="shared" si="170"/>
        <v>260</v>
      </c>
      <c r="O283" s="51">
        <f t="shared" si="176"/>
        <v>260</v>
      </c>
      <c r="P283" s="51" t="str">
        <f t="shared" si="161"/>
        <v>DIRECT</v>
      </c>
      <c r="Q283" s="52">
        <v>23</v>
      </c>
      <c r="R283" s="51">
        <f t="shared" si="152"/>
        <v>260</v>
      </c>
      <c r="S283" s="51">
        <f t="shared" si="153"/>
        <v>260</v>
      </c>
      <c r="T283" s="51">
        <f t="shared" si="154"/>
        <v>260</v>
      </c>
      <c r="U283" s="51" t="str">
        <f t="shared" si="158"/>
        <v>DIRECT</v>
      </c>
      <c r="V283" s="492">
        <f>Q283-1</f>
        <v>22</v>
      </c>
      <c r="W283" s="51">
        <f t="shared" si="155"/>
        <v>260</v>
      </c>
      <c r="X283" s="51">
        <f t="shared" si="156"/>
        <v>260</v>
      </c>
      <c r="Y283" s="51">
        <f t="shared" si="157"/>
        <v>260</v>
      </c>
      <c r="Z283" s="51" t="str">
        <f t="shared" si="151"/>
        <v>DIRECT</v>
      </c>
      <c r="AA283" s="492">
        <f>V283-2</f>
        <v>20</v>
      </c>
      <c r="AB283" s="51" t="s">
        <v>690</v>
      </c>
      <c r="AC283" s="51" t="s">
        <v>690</v>
      </c>
      <c r="AD283" s="51" t="s">
        <v>690</v>
      </c>
      <c r="AE283" s="51" t="s">
        <v>690</v>
      </c>
      <c r="AF283" s="51" t="s">
        <v>690</v>
      </c>
      <c r="AG283" s="51" t="s">
        <v>690</v>
      </c>
      <c r="AH283" s="51" t="s">
        <v>690</v>
      </c>
      <c r="AI283" s="51" t="s">
        <v>690</v>
      </c>
      <c r="AJ283" s="51" t="s">
        <v>690</v>
      </c>
      <c r="AK283" s="53" t="s">
        <v>690</v>
      </c>
      <c r="AL283" s="170"/>
      <c r="AM283" s="170"/>
      <c r="AN283" s="170"/>
      <c r="AO283" s="170"/>
      <c r="AP283" s="170"/>
      <c r="AQ283" s="29"/>
      <c r="AR283" s="29"/>
      <c r="AS283" s="29"/>
      <c r="AT283" s="29"/>
      <c r="AU283" s="29"/>
      <c r="AV283" s="29"/>
      <c r="AW283" s="29"/>
      <c r="AX283" s="29"/>
      <c r="AY283" s="29"/>
      <c r="AZ283" s="29"/>
      <c r="BA283" s="29"/>
      <c r="BB283" s="29"/>
      <c r="BC283" s="29"/>
      <c r="BD283" s="29"/>
      <c r="BE283" s="29"/>
      <c r="BF283" s="29"/>
      <c r="BG283" s="29"/>
      <c r="BH283" s="29"/>
      <c r="BI283" s="29"/>
      <c r="BJ283" s="29"/>
    </row>
    <row r="284" spans="1:62" s="656" customFormat="1">
      <c r="A284" s="39" t="s">
        <v>587</v>
      </c>
      <c r="B284" s="40" t="s">
        <v>196</v>
      </c>
      <c r="C284" s="40" t="s">
        <v>713</v>
      </c>
      <c r="D284" s="195" t="e">
        <f>VLOOKUP(A:A,'MCN Busan onf rates'!C:D,2,FALSE)</f>
        <v>#N/A</v>
      </c>
      <c r="E284" s="195" t="e">
        <f>VLOOKUP(A:A,'MCN Busan onf rates'!C:F,4,FALSE)</f>
        <v>#N/A</v>
      </c>
      <c r="F284" s="195">
        <f>VLOOKUP(A:A,'MCN Singapore onf rates'!E:H,2,FALSE)</f>
        <v>196</v>
      </c>
      <c r="G284" s="195">
        <f>VLOOKUP(A:A,'MCN Singapore onf rates'!E:H,3,FALSE)</f>
        <v>0</v>
      </c>
      <c r="H284" s="195" t="e">
        <f>VLOOKUP(A284,'NZ &amp; Pacific Island Rates'!B:G,2,FALSE)</f>
        <v>#N/A</v>
      </c>
      <c r="I284" s="195">
        <v>62.5</v>
      </c>
      <c r="J284" s="195">
        <v>10</v>
      </c>
      <c r="K284" s="494" t="s">
        <v>627</v>
      </c>
      <c r="L284" s="195">
        <f t="shared" ref="L284:L293" si="182">SUM(I284+F284+J284)</f>
        <v>268.5</v>
      </c>
      <c r="M284" s="42">
        <f t="shared" si="159"/>
        <v>268.5</v>
      </c>
      <c r="N284" s="42">
        <f t="shared" si="170"/>
        <v>268.5</v>
      </c>
      <c r="O284" s="42">
        <f t="shared" si="176"/>
        <v>268.5</v>
      </c>
      <c r="P284" s="42" t="str">
        <f t="shared" si="161"/>
        <v>SIN</v>
      </c>
      <c r="Q284" s="657">
        <f>VLOOKUP(A:A,'MCN Singapore onf rates'!E:K,7,FALSE)</f>
        <v>37</v>
      </c>
      <c r="R284" s="42">
        <f t="shared" si="152"/>
        <v>268.5</v>
      </c>
      <c r="S284" s="42">
        <f t="shared" si="153"/>
        <v>268.5</v>
      </c>
      <c r="T284" s="42">
        <f t="shared" si="154"/>
        <v>268.5</v>
      </c>
      <c r="U284" s="42" t="str">
        <f t="shared" si="158"/>
        <v>SIN</v>
      </c>
      <c r="V284" s="657">
        <f>Q284-1</f>
        <v>36</v>
      </c>
      <c r="W284" s="42">
        <f t="shared" si="155"/>
        <v>268.5</v>
      </c>
      <c r="X284" s="42">
        <f t="shared" si="156"/>
        <v>268.5</v>
      </c>
      <c r="Y284" s="42">
        <f t="shared" si="157"/>
        <v>268.5</v>
      </c>
      <c r="Z284" s="42" t="str">
        <f t="shared" ref="Z284:Z347" si="183">P284</f>
        <v>SIN</v>
      </c>
      <c r="AA284" s="657">
        <f>V284-2</f>
        <v>34</v>
      </c>
      <c r="AB284" s="42">
        <f t="shared" ref="AB284:AB293" si="184">SUM(W284+10)</f>
        <v>278.5</v>
      </c>
      <c r="AC284" s="42">
        <f t="shared" ref="AC284:AC293" si="185">SUM(X284+10)</f>
        <v>278.5</v>
      </c>
      <c r="AD284" s="42">
        <f t="shared" ref="AD284:AD293" si="186">SUM(Y284+10)</f>
        <v>278.5</v>
      </c>
      <c r="AE284" s="42" t="s">
        <v>627</v>
      </c>
      <c r="AF284" s="657">
        <f>VLOOKUP(A:A,'MCN Singapore onf rates'!E:K,7,FALSE)-4</f>
        <v>33</v>
      </c>
      <c r="AG284" s="42">
        <f t="shared" ref="AG284:AG293" si="187">SUM(W284+10)</f>
        <v>278.5</v>
      </c>
      <c r="AH284" s="42">
        <f t="shared" ref="AH284:AH293" si="188">SUM(X284+10)</f>
        <v>278.5</v>
      </c>
      <c r="AI284" s="42">
        <f t="shared" ref="AI284:AI293" si="189">SUM(Y284+10)</f>
        <v>278.5</v>
      </c>
      <c r="AJ284" s="42" t="s">
        <v>627</v>
      </c>
      <c r="AK284" s="662">
        <f>VLOOKUP(A:A,'MCN Singapore onf rates'!E:K,7,FALSE)-7</f>
        <v>30</v>
      </c>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row>
    <row r="285" spans="1:62" s="656" customFormat="1">
      <c r="A285" s="39" t="s">
        <v>72</v>
      </c>
      <c r="B285" s="40" t="s">
        <v>196</v>
      </c>
      <c r="C285" s="40" t="s">
        <v>713</v>
      </c>
      <c r="D285" s="195" t="e">
        <f>VLOOKUP(A:A,'MCN Busan onf rates'!C:D,2,FALSE)</f>
        <v>#N/A</v>
      </c>
      <c r="E285" s="195" t="e">
        <f>VLOOKUP(A:A,'MCN Busan onf rates'!C:F,4,FALSE)</f>
        <v>#N/A</v>
      </c>
      <c r="F285" s="195">
        <f>VLOOKUP(A:A,'MCN Singapore onf rates'!E:H,2,FALSE)</f>
        <v>210</v>
      </c>
      <c r="G285" s="195">
        <f>VLOOKUP(A:A,'MCN Singapore onf rates'!E:H,3,FALSE)</f>
        <v>0</v>
      </c>
      <c r="H285" s="195" t="e">
        <f>VLOOKUP(A285,'NZ &amp; Pacific Island Rates'!B:G,2,FALSE)</f>
        <v>#N/A</v>
      </c>
      <c r="I285" s="195">
        <v>62.5</v>
      </c>
      <c r="J285" s="195">
        <v>10</v>
      </c>
      <c r="K285" s="494" t="s">
        <v>627</v>
      </c>
      <c r="L285" s="195">
        <f t="shared" si="182"/>
        <v>282.5</v>
      </c>
      <c r="M285" s="42">
        <f t="shared" si="159"/>
        <v>282.5</v>
      </c>
      <c r="N285" s="42">
        <f t="shared" ref="N285:N316" si="190">SUBTOTAL(9,M285)</f>
        <v>282.5</v>
      </c>
      <c r="O285" s="42">
        <f t="shared" si="176"/>
        <v>282.5</v>
      </c>
      <c r="P285" s="42" t="str">
        <f t="shared" si="161"/>
        <v>SIN</v>
      </c>
      <c r="Q285" s="657">
        <f>VLOOKUP(A:A,'MCN Singapore onf rates'!E:K,7,FALSE)</f>
        <v>37</v>
      </c>
      <c r="R285" s="42">
        <f t="shared" ref="R285:R348" si="191">M285</f>
        <v>282.5</v>
      </c>
      <c r="S285" s="42">
        <f t="shared" ref="S285:S348" si="192">N285</f>
        <v>282.5</v>
      </c>
      <c r="T285" s="42">
        <f t="shared" ref="T285:T348" si="193">O285</f>
        <v>282.5</v>
      </c>
      <c r="U285" s="42" t="str">
        <f t="shared" si="158"/>
        <v>SIN</v>
      </c>
      <c r="V285" s="657">
        <f>Q285-1</f>
        <v>36</v>
      </c>
      <c r="W285" s="42">
        <f t="shared" ref="W285:W348" si="194">M285</f>
        <v>282.5</v>
      </c>
      <c r="X285" s="42">
        <f t="shared" ref="X285:X348" si="195">N285</f>
        <v>282.5</v>
      </c>
      <c r="Y285" s="42">
        <f t="shared" ref="Y285:Y348" si="196">O285</f>
        <v>282.5</v>
      </c>
      <c r="Z285" s="42" t="str">
        <f t="shared" si="183"/>
        <v>SIN</v>
      </c>
      <c r="AA285" s="657">
        <f>V285-2</f>
        <v>34</v>
      </c>
      <c r="AB285" s="42">
        <f t="shared" si="184"/>
        <v>292.5</v>
      </c>
      <c r="AC285" s="42">
        <f t="shared" si="185"/>
        <v>292.5</v>
      </c>
      <c r="AD285" s="42">
        <f t="shared" si="186"/>
        <v>292.5</v>
      </c>
      <c r="AE285" s="42" t="s">
        <v>627</v>
      </c>
      <c r="AF285" s="657">
        <f>VLOOKUP(A:A,'MCN Singapore onf rates'!E:K,7,FALSE)-4</f>
        <v>33</v>
      </c>
      <c r="AG285" s="42">
        <f t="shared" si="187"/>
        <v>292.5</v>
      </c>
      <c r="AH285" s="42">
        <f t="shared" si="188"/>
        <v>292.5</v>
      </c>
      <c r="AI285" s="42">
        <f t="shared" si="189"/>
        <v>292.5</v>
      </c>
      <c r="AJ285" s="42" t="s">
        <v>627</v>
      </c>
      <c r="AK285" s="662">
        <f>VLOOKUP(A:A,'MCN Singapore onf rates'!E:K,7,FALSE)-7</f>
        <v>30</v>
      </c>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row>
    <row r="286" spans="1:62" s="656" customFormat="1" ht="15" customHeight="1">
      <c r="A286" s="39" t="s">
        <v>241</v>
      </c>
      <c r="B286" s="40" t="s">
        <v>196</v>
      </c>
      <c r="C286" s="40" t="s">
        <v>713</v>
      </c>
      <c r="D286" s="195" t="e">
        <f>VLOOKUP(A:A,'MCN Busan onf rates'!C:D,2,FALSE)</f>
        <v>#N/A</v>
      </c>
      <c r="E286" s="195" t="e">
        <f>VLOOKUP(A:A,'MCN Busan onf rates'!C:F,4,FALSE)</f>
        <v>#N/A</v>
      </c>
      <c r="F286" s="195">
        <f>VLOOKUP(A:A,'MCN Singapore onf rates'!E:H,2,FALSE)</f>
        <v>330</v>
      </c>
      <c r="G286" s="195">
        <f>VLOOKUP(A:A,'MCN Singapore onf rates'!E:H,3,FALSE)</f>
        <v>537.9</v>
      </c>
      <c r="H286" s="195" t="e">
        <f>VLOOKUP(A286,'NZ &amp; Pacific Island Rates'!B:G,2,FALSE)</f>
        <v>#N/A</v>
      </c>
      <c r="I286" s="195">
        <v>62.5</v>
      </c>
      <c r="J286" s="195">
        <v>10</v>
      </c>
      <c r="K286" s="494" t="s">
        <v>627</v>
      </c>
      <c r="L286" s="195">
        <f t="shared" si="182"/>
        <v>402.5</v>
      </c>
      <c r="M286" s="42">
        <f t="shared" si="159"/>
        <v>402.5</v>
      </c>
      <c r="N286" s="42">
        <f t="shared" si="190"/>
        <v>402.5</v>
      </c>
      <c r="O286" s="42">
        <f>SUM(M286*1.6)</f>
        <v>644</v>
      </c>
      <c r="P286" s="42" t="str">
        <f t="shared" si="161"/>
        <v>SIN</v>
      </c>
      <c r="Q286" s="657" t="str">
        <f>VLOOKUP(A:A,'MCN Singapore onf rates'!E:K,7,FALSE)</f>
        <v>ON APP</v>
      </c>
      <c r="R286" s="42">
        <f t="shared" si="191"/>
        <v>402.5</v>
      </c>
      <c r="S286" s="42">
        <f t="shared" si="192"/>
        <v>402.5</v>
      </c>
      <c r="T286" s="42">
        <f t="shared" si="193"/>
        <v>644</v>
      </c>
      <c r="U286" s="42" t="str">
        <f t="shared" ref="U286:U349" si="197">P286</f>
        <v>SIN</v>
      </c>
      <c r="V286" s="658" t="s">
        <v>690</v>
      </c>
      <c r="W286" s="42">
        <f t="shared" si="194"/>
        <v>402.5</v>
      </c>
      <c r="X286" s="42">
        <f t="shared" si="195"/>
        <v>402.5</v>
      </c>
      <c r="Y286" s="42">
        <f t="shared" si="196"/>
        <v>644</v>
      </c>
      <c r="Z286" s="42" t="str">
        <f t="shared" si="183"/>
        <v>SIN</v>
      </c>
      <c r="AA286" s="657" t="s">
        <v>690</v>
      </c>
      <c r="AB286" s="42">
        <f t="shared" si="184"/>
        <v>412.5</v>
      </c>
      <c r="AC286" s="42">
        <f t="shared" si="185"/>
        <v>412.5</v>
      </c>
      <c r="AD286" s="42">
        <f t="shared" si="186"/>
        <v>654</v>
      </c>
      <c r="AE286" s="42" t="s">
        <v>627</v>
      </c>
      <c r="AF286" s="657" t="str">
        <f>VLOOKUP(A:A,'MCN Singapore onf rates'!E:K,7,FALSE)</f>
        <v>ON APP</v>
      </c>
      <c r="AG286" s="42">
        <f t="shared" si="187"/>
        <v>412.5</v>
      </c>
      <c r="AH286" s="42">
        <f t="shared" si="188"/>
        <v>412.5</v>
      </c>
      <c r="AI286" s="42">
        <f t="shared" si="189"/>
        <v>654</v>
      </c>
      <c r="AJ286" s="42" t="s">
        <v>627</v>
      </c>
      <c r="AK286" s="662" t="str">
        <f>AF286</f>
        <v>ON APP</v>
      </c>
      <c r="AL286" s="29"/>
      <c r="AM286" s="29"/>
      <c r="AN286" s="29"/>
      <c r="AO286" s="29"/>
      <c r="AP286" s="29"/>
    </row>
    <row r="287" spans="1:62" s="656" customFormat="1">
      <c r="A287" s="39" t="s">
        <v>588</v>
      </c>
      <c r="B287" s="40" t="s">
        <v>196</v>
      </c>
      <c r="C287" s="40" t="s">
        <v>713</v>
      </c>
      <c r="D287" s="195" t="e">
        <f>VLOOKUP(A:A,'MCN Busan onf rates'!C:D,2,FALSE)</f>
        <v>#N/A</v>
      </c>
      <c r="E287" s="195" t="e">
        <f>VLOOKUP(A:A,'MCN Busan onf rates'!C:F,4,FALSE)</f>
        <v>#N/A</v>
      </c>
      <c r="F287" s="195">
        <f>VLOOKUP(A:A,'MCN Singapore onf rates'!E:H,2,FALSE)</f>
        <v>247</v>
      </c>
      <c r="G287" s="195">
        <f>VLOOKUP(A:A,'MCN Singapore onf rates'!E:H,3,FALSE)</f>
        <v>0</v>
      </c>
      <c r="H287" s="195" t="e">
        <f>VLOOKUP(A287,'NZ &amp; Pacific Island Rates'!B:G,2,FALSE)</f>
        <v>#N/A</v>
      </c>
      <c r="I287" s="195">
        <v>62.5</v>
      </c>
      <c r="J287" s="195">
        <v>10</v>
      </c>
      <c r="K287" s="494" t="s">
        <v>627</v>
      </c>
      <c r="L287" s="195">
        <f t="shared" si="182"/>
        <v>319.5</v>
      </c>
      <c r="M287" s="42">
        <f t="shared" ref="M287:M350" si="198">SUM(L287)</f>
        <v>319.5</v>
      </c>
      <c r="N287" s="42">
        <f t="shared" si="190"/>
        <v>319.5</v>
      </c>
      <c r="O287" s="42">
        <f t="shared" ref="O287:O332" si="199">SUBTOTAL(9,M287)</f>
        <v>319.5</v>
      </c>
      <c r="P287" s="42" t="str">
        <f t="shared" si="161"/>
        <v>SIN</v>
      </c>
      <c r="Q287" s="657">
        <f>VLOOKUP(A:A,'MCN Singapore onf rates'!E:K,7,FALSE)</f>
        <v>46</v>
      </c>
      <c r="R287" s="42">
        <f t="shared" si="191"/>
        <v>319.5</v>
      </c>
      <c r="S287" s="42">
        <f t="shared" si="192"/>
        <v>319.5</v>
      </c>
      <c r="T287" s="42">
        <f t="shared" si="193"/>
        <v>319.5</v>
      </c>
      <c r="U287" s="42" t="str">
        <f t="shared" si="197"/>
        <v>SIN</v>
      </c>
      <c r="V287" s="657">
        <f>Q287-1</f>
        <v>45</v>
      </c>
      <c r="W287" s="42">
        <f t="shared" si="194"/>
        <v>319.5</v>
      </c>
      <c r="X287" s="42">
        <f t="shared" si="195"/>
        <v>319.5</v>
      </c>
      <c r="Y287" s="42">
        <f t="shared" si="196"/>
        <v>319.5</v>
      </c>
      <c r="Z287" s="42" t="str">
        <f t="shared" si="183"/>
        <v>SIN</v>
      </c>
      <c r="AA287" s="657">
        <f>V287-2</f>
        <v>43</v>
      </c>
      <c r="AB287" s="42">
        <f t="shared" si="184"/>
        <v>329.5</v>
      </c>
      <c r="AC287" s="42">
        <f t="shared" si="185"/>
        <v>329.5</v>
      </c>
      <c r="AD287" s="42">
        <f t="shared" si="186"/>
        <v>329.5</v>
      </c>
      <c r="AE287" s="42" t="s">
        <v>627</v>
      </c>
      <c r="AF287" s="657">
        <f>VLOOKUP(A:A,'MCN Singapore onf rates'!E:K,7,FALSE)-4</f>
        <v>42</v>
      </c>
      <c r="AG287" s="42">
        <f t="shared" si="187"/>
        <v>329.5</v>
      </c>
      <c r="AH287" s="42">
        <f t="shared" si="188"/>
        <v>329.5</v>
      </c>
      <c r="AI287" s="42">
        <f t="shared" si="189"/>
        <v>329.5</v>
      </c>
      <c r="AJ287" s="42" t="s">
        <v>627</v>
      </c>
      <c r="AK287" s="662">
        <f>VLOOKUP(A:A,'MCN Singapore onf rates'!E:K,7,FALSE)-7</f>
        <v>39</v>
      </c>
      <c r="AL287" s="29"/>
      <c r="AM287" s="29"/>
      <c r="AN287" s="29"/>
      <c r="AO287" s="29"/>
      <c r="AP287" s="29"/>
    </row>
    <row r="288" spans="1:62" s="656" customFormat="1">
      <c r="A288" s="39" t="s">
        <v>586</v>
      </c>
      <c r="B288" s="40" t="s">
        <v>196</v>
      </c>
      <c r="C288" s="40" t="s">
        <v>713</v>
      </c>
      <c r="D288" s="195" t="e">
        <f>VLOOKUP(A:A,'MCN Busan onf rates'!C:D,2,FALSE)</f>
        <v>#N/A</v>
      </c>
      <c r="E288" s="195" t="e">
        <f>VLOOKUP(A:A,'MCN Busan onf rates'!C:F,4,FALSE)</f>
        <v>#N/A</v>
      </c>
      <c r="F288" s="195">
        <f>VLOOKUP(A:A,'MCN Singapore onf rates'!E:H,2,FALSE)</f>
        <v>292</v>
      </c>
      <c r="G288" s="195">
        <f>VLOOKUP(A:A,'MCN Singapore onf rates'!E:H,3,FALSE)</f>
        <v>0</v>
      </c>
      <c r="H288" s="195" t="e">
        <f>VLOOKUP(A288,'NZ &amp; Pacific Island Rates'!B:G,2,FALSE)</f>
        <v>#N/A</v>
      </c>
      <c r="I288" s="195">
        <v>62.5</v>
      </c>
      <c r="J288" s="195">
        <v>10</v>
      </c>
      <c r="K288" s="494" t="s">
        <v>627</v>
      </c>
      <c r="L288" s="195">
        <f t="shared" si="182"/>
        <v>364.5</v>
      </c>
      <c r="M288" s="42">
        <f t="shared" si="198"/>
        <v>364.5</v>
      </c>
      <c r="N288" s="42">
        <f t="shared" si="190"/>
        <v>364.5</v>
      </c>
      <c r="O288" s="42">
        <f t="shared" si="199"/>
        <v>364.5</v>
      </c>
      <c r="P288" s="42" t="str">
        <f t="shared" si="161"/>
        <v>SIN</v>
      </c>
      <c r="Q288" s="657" t="str">
        <f>VLOOKUP(A:A,'MCN Singapore onf rates'!E:K,7,FALSE)</f>
        <v>ON APP</v>
      </c>
      <c r="R288" s="42">
        <f t="shared" si="191"/>
        <v>364.5</v>
      </c>
      <c r="S288" s="42">
        <f t="shared" si="192"/>
        <v>364.5</v>
      </c>
      <c r="T288" s="42">
        <f t="shared" si="193"/>
        <v>364.5</v>
      </c>
      <c r="U288" s="42" t="str">
        <f t="shared" si="197"/>
        <v>SIN</v>
      </c>
      <c r="V288" s="658" t="s">
        <v>690</v>
      </c>
      <c r="W288" s="42">
        <f t="shared" si="194"/>
        <v>364.5</v>
      </c>
      <c r="X288" s="42">
        <f t="shared" si="195"/>
        <v>364.5</v>
      </c>
      <c r="Y288" s="42">
        <f t="shared" si="196"/>
        <v>364.5</v>
      </c>
      <c r="Z288" s="42" t="str">
        <f t="shared" si="183"/>
        <v>SIN</v>
      </c>
      <c r="AA288" s="657" t="s">
        <v>690</v>
      </c>
      <c r="AB288" s="42">
        <f t="shared" si="184"/>
        <v>374.5</v>
      </c>
      <c r="AC288" s="42">
        <f t="shared" si="185"/>
        <v>374.5</v>
      </c>
      <c r="AD288" s="42">
        <f t="shared" si="186"/>
        <v>374.5</v>
      </c>
      <c r="AE288" s="42" t="s">
        <v>627</v>
      </c>
      <c r="AF288" s="657" t="str">
        <f>VLOOKUP(A:A,'MCN Singapore onf rates'!E:K,7,FALSE)</f>
        <v>ON APP</v>
      </c>
      <c r="AG288" s="42">
        <f t="shared" si="187"/>
        <v>374.5</v>
      </c>
      <c r="AH288" s="42">
        <f t="shared" si="188"/>
        <v>374.5</v>
      </c>
      <c r="AI288" s="42">
        <f t="shared" si="189"/>
        <v>374.5</v>
      </c>
      <c r="AJ288" s="42" t="str">
        <f>Z288</f>
        <v>SIN</v>
      </c>
      <c r="AK288" s="662" t="str">
        <f>AF288</f>
        <v>ON APP</v>
      </c>
      <c r="AL288" s="29"/>
      <c r="AM288" s="29"/>
      <c r="AN288" s="29"/>
      <c r="AO288" s="29"/>
      <c r="AP288" s="29"/>
    </row>
    <row r="289" spans="1:62" s="656" customFormat="1">
      <c r="A289" s="39" t="s">
        <v>104</v>
      </c>
      <c r="B289" s="40" t="s">
        <v>100</v>
      </c>
      <c r="C289" s="40" t="s">
        <v>713</v>
      </c>
      <c r="D289" s="195" t="e">
        <f>VLOOKUP(A:A,'MCN Busan onf rates'!C:D,2,FALSE)</f>
        <v>#N/A</v>
      </c>
      <c r="E289" s="195" t="e">
        <f>VLOOKUP(A:A,'MCN Busan onf rates'!C:F,4,FALSE)</f>
        <v>#N/A</v>
      </c>
      <c r="F289" s="195">
        <f>VLOOKUP(A:A,'MCN Singapore onf rates'!E:H,2,FALSE)</f>
        <v>250</v>
      </c>
      <c r="G289" s="195">
        <f>VLOOKUP(A:A,'MCN Singapore onf rates'!E:H,3,FALSE)</f>
        <v>0</v>
      </c>
      <c r="H289" s="195" t="e">
        <f>VLOOKUP(A289,'NZ &amp; Pacific Island Rates'!B:G,2,FALSE)</f>
        <v>#N/A</v>
      </c>
      <c r="I289" s="195">
        <v>62.5</v>
      </c>
      <c r="J289" s="195">
        <v>10</v>
      </c>
      <c r="K289" s="494" t="s">
        <v>627</v>
      </c>
      <c r="L289" s="195">
        <f t="shared" si="182"/>
        <v>322.5</v>
      </c>
      <c r="M289" s="42">
        <f t="shared" si="198"/>
        <v>322.5</v>
      </c>
      <c r="N289" s="42">
        <f t="shared" si="190"/>
        <v>322.5</v>
      </c>
      <c r="O289" s="42">
        <f t="shared" si="199"/>
        <v>322.5</v>
      </c>
      <c r="P289" s="42" t="str">
        <f t="shared" si="161"/>
        <v>SIN</v>
      </c>
      <c r="Q289" s="657">
        <f>VLOOKUP(A:A,'MCN Singapore onf rates'!E:K,7,FALSE)</f>
        <v>44</v>
      </c>
      <c r="R289" s="42">
        <f t="shared" si="191"/>
        <v>322.5</v>
      </c>
      <c r="S289" s="42">
        <f t="shared" si="192"/>
        <v>322.5</v>
      </c>
      <c r="T289" s="42">
        <f t="shared" si="193"/>
        <v>322.5</v>
      </c>
      <c r="U289" s="42" t="str">
        <f t="shared" si="197"/>
        <v>SIN</v>
      </c>
      <c r="V289" s="657">
        <f t="shared" ref="V289:V302" si="200">Q289-1</f>
        <v>43</v>
      </c>
      <c r="W289" s="42">
        <f t="shared" si="194"/>
        <v>322.5</v>
      </c>
      <c r="X289" s="42">
        <f t="shared" si="195"/>
        <v>322.5</v>
      </c>
      <c r="Y289" s="42">
        <f t="shared" si="196"/>
        <v>322.5</v>
      </c>
      <c r="Z289" s="42" t="str">
        <f t="shared" si="183"/>
        <v>SIN</v>
      </c>
      <c r="AA289" s="657">
        <f t="shared" ref="AA289:AA302" si="201">V289-2</f>
        <v>41</v>
      </c>
      <c r="AB289" s="42">
        <f t="shared" si="184"/>
        <v>332.5</v>
      </c>
      <c r="AC289" s="42">
        <f t="shared" si="185"/>
        <v>332.5</v>
      </c>
      <c r="AD289" s="42">
        <f t="shared" si="186"/>
        <v>332.5</v>
      </c>
      <c r="AE289" s="42" t="s">
        <v>627</v>
      </c>
      <c r="AF289" s="657">
        <f>VLOOKUP(A:A,'MCN Singapore onf rates'!E:K,7,FALSE)-4</f>
        <v>40</v>
      </c>
      <c r="AG289" s="42">
        <f t="shared" si="187"/>
        <v>332.5</v>
      </c>
      <c r="AH289" s="42">
        <f t="shared" si="188"/>
        <v>332.5</v>
      </c>
      <c r="AI289" s="42">
        <f t="shared" si="189"/>
        <v>332.5</v>
      </c>
      <c r="AJ289" s="42" t="s">
        <v>627</v>
      </c>
      <c r="AK289" s="662">
        <f>VLOOKUP(A:A,'MCN Singapore onf rates'!E:K,7,FALSE)-7</f>
        <v>37</v>
      </c>
      <c r="AL289" s="29"/>
      <c r="AM289" s="29"/>
      <c r="AN289" s="29"/>
      <c r="AO289" s="29"/>
      <c r="AP289" s="29"/>
    </row>
    <row r="290" spans="1:62" s="656" customFormat="1">
      <c r="A290" s="39" t="s">
        <v>589</v>
      </c>
      <c r="B290" s="40" t="s">
        <v>100</v>
      </c>
      <c r="C290" s="40" t="s">
        <v>713</v>
      </c>
      <c r="D290" s="195" t="e">
        <f>VLOOKUP(A:A,'MCN Busan onf rates'!C:D,2,FALSE)</f>
        <v>#N/A</v>
      </c>
      <c r="E290" s="195" t="e">
        <f>VLOOKUP(A:A,'MCN Busan onf rates'!C:F,4,FALSE)</f>
        <v>#N/A</v>
      </c>
      <c r="F290" s="195">
        <f>VLOOKUP(A:A,'MCN Singapore onf rates'!E:H,2,FALSE)</f>
        <v>148</v>
      </c>
      <c r="G290" s="195">
        <f>VLOOKUP(A:A,'MCN Singapore onf rates'!E:H,3,FALSE)</f>
        <v>0</v>
      </c>
      <c r="H290" s="195" t="e">
        <f>VLOOKUP(A290,'NZ &amp; Pacific Island Rates'!B:G,2,FALSE)</f>
        <v>#N/A</v>
      </c>
      <c r="I290" s="195">
        <v>62.5</v>
      </c>
      <c r="J290" s="195">
        <v>10</v>
      </c>
      <c r="K290" s="494" t="s">
        <v>627</v>
      </c>
      <c r="L290" s="195">
        <f t="shared" si="182"/>
        <v>220.5</v>
      </c>
      <c r="M290" s="42">
        <f t="shared" si="198"/>
        <v>220.5</v>
      </c>
      <c r="N290" s="42">
        <f t="shared" si="190"/>
        <v>220.5</v>
      </c>
      <c r="O290" s="42">
        <f t="shared" si="199"/>
        <v>220.5</v>
      </c>
      <c r="P290" s="42" t="str">
        <f t="shared" ref="P290:P353" si="202">K290</f>
        <v>SIN</v>
      </c>
      <c r="Q290" s="657">
        <f>VLOOKUP(A:A,'MCN Singapore onf rates'!E:K,7,FALSE)</f>
        <v>39</v>
      </c>
      <c r="R290" s="42">
        <f t="shared" si="191"/>
        <v>220.5</v>
      </c>
      <c r="S290" s="42">
        <f t="shared" si="192"/>
        <v>220.5</v>
      </c>
      <c r="T290" s="42">
        <f t="shared" si="193"/>
        <v>220.5</v>
      </c>
      <c r="U290" s="42" t="str">
        <f t="shared" si="197"/>
        <v>SIN</v>
      </c>
      <c r="V290" s="657">
        <f t="shared" si="200"/>
        <v>38</v>
      </c>
      <c r="W290" s="42">
        <f t="shared" si="194"/>
        <v>220.5</v>
      </c>
      <c r="X290" s="42">
        <f t="shared" si="195"/>
        <v>220.5</v>
      </c>
      <c r="Y290" s="42">
        <f t="shared" si="196"/>
        <v>220.5</v>
      </c>
      <c r="Z290" s="42" t="str">
        <f t="shared" si="183"/>
        <v>SIN</v>
      </c>
      <c r="AA290" s="657">
        <f t="shared" si="201"/>
        <v>36</v>
      </c>
      <c r="AB290" s="42">
        <f t="shared" si="184"/>
        <v>230.5</v>
      </c>
      <c r="AC290" s="42">
        <f t="shared" si="185"/>
        <v>230.5</v>
      </c>
      <c r="AD290" s="42">
        <f t="shared" si="186"/>
        <v>230.5</v>
      </c>
      <c r="AE290" s="42" t="s">
        <v>627</v>
      </c>
      <c r="AF290" s="657">
        <f>VLOOKUP(A:A,'MCN Singapore onf rates'!E:K,7,FALSE)-4</f>
        <v>35</v>
      </c>
      <c r="AG290" s="42">
        <f t="shared" si="187"/>
        <v>230.5</v>
      </c>
      <c r="AH290" s="42">
        <f t="shared" si="188"/>
        <v>230.5</v>
      </c>
      <c r="AI290" s="42">
        <f t="shared" si="189"/>
        <v>230.5</v>
      </c>
      <c r="AJ290" s="42" t="s">
        <v>627</v>
      </c>
      <c r="AK290" s="662">
        <f>VLOOKUP(A:A,'MCN Singapore onf rates'!E:K,7,FALSE)-7</f>
        <v>32</v>
      </c>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row>
    <row r="291" spans="1:62" s="656" customFormat="1">
      <c r="A291" s="39" t="s">
        <v>348</v>
      </c>
      <c r="B291" s="40" t="s">
        <v>100</v>
      </c>
      <c r="C291" s="40" t="s">
        <v>713</v>
      </c>
      <c r="D291" s="195" t="e">
        <f>VLOOKUP(A:A,'MCN Busan onf rates'!C:D,2,FALSE)</f>
        <v>#N/A</v>
      </c>
      <c r="E291" s="195" t="e">
        <f>VLOOKUP(A:A,'MCN Busan onf rates'!C:F,4,FALSE)</f>
        <v>#N/A</v>
      </c>
      <c r="F291" s="195">
        <f>VLOOKUP(A:A,'MCN Singapore onf rates'!E:H,2,FALSE)</f>
        <v>244</v>
      </c>
      <c r="G291" s="195">
        <f>VLOOKUP(A:A,'MCN Singapore onf rates'!E:H,3,FALSE)</f>
        <v>0</v>
      </c>
      <c r="H291" s="195" t="e">
        <f>VLOOKUP(A291,'NZ &amp; Pacific Island Rates'!B:G,2,FALSE)</f>
        <v>#N/A</v>
      </c>
      <c r="I291" s="195">
        <v>62.5</v>
      </c>
      <c r="J291" s="195">
        <v>10</v>
      </c>
      <c r="K291" s="494" t="s">
        <v>627</v>
      </c>
      <c r="L291" s="195">
        <f t="shared" si="182"/>
        <v>316.5</v>
      </c>
      <c r="M291" s="42">
        <f t="shared" si="198"/>
        <v>316.5</v>
      </c>
      <c r="N291" s="42">
        <f t="shared" si="190"/>
        <v>316.5</v>
      </c>
      <c r="O291" s="42">
        <f t="shared" si="199"/>
        <v>316.5</v>
      </c>
      <c r="P291" s="42" t="str">
        <f t="shared" si="202"/>
        <v>SIN</v>
      </c>
      <c r="Q291" s="657">
        <f>VLOOKUP(A:A,'MCN Singapore onf rates'!E:K,7,FALSE)</f>
        <v>44</v>
      </c>
      <c r="R291" s="42">
        <f t="shared" si="191"/>
        <v>316.5</v>
      </c>
      <c r="S291" s="42">
        <f t="shared" si="192"/>
        <v>316.5</v>
      </c>
      <c r="T291" s="42">
        <f t="shared" si="193"/>
        <v>316.5</v>
      </c>
      <c r="U291" s="42" t="str">
        <f t="shared" si="197"/>
        <v>SIN</v>
      </c>
      <c r="V291" s="657">
        <f t="shared" si="200"/>
        <v>43</v>
      </c>
      <c r="W291" s="42">
        <f t="shared" si="194"/>
        <v>316.5</v>
      </c>
      <c r="X291" s="42">
        <f t="shared" si="195"/>
        <v>316.5</v>
      </c>
      <c r="Y291" s="42">
        <f t="shared" si="196"/>
        <v>316.5</v>
      </c>
      <c r="Z291" s="42" t="str">
        <f t="shared" si="183"/>
        <v>SIN</v>
      </c>
      <c r="AA291" s="657">
        <f t="shared" si="201"/>
        <v>41</v>
      </c>
      <c r="AB291" s="42">
        <f t="shared" si="184"/>
        <v>326.5</v>
      </c>
      <c r="AC291" s="42">
        <f t="shared" si="185"/>
        <v>326.5</v>
      </c>
      <c r="AD291" s="42">
        <f t="shared" si="186"/>
        <v>326.5</v>
      </c>
      <c r="AE291" s="42" t="s">
        <v>627</v>
      </c>
      <c r="AF291" s="657">
        <f>VLOOKUP(A:A,'MCN Singapore onf rates'!E:K,7,FALSE)-4</f>
        <v>40</v>
      </c>
      <c r="AG291" s="42">
        <f t="shared" si="187"/>
        <v>326.5</v>
      </c>
      <c r="AH291" s="42">
        <f t="shared" si="188"/>
        <v>326.5</v>
      </c>
      <c r="AI291" s="42">
        <f t="shared" si="189"/>
        <v>326.5</v>
      </c>
      <c r="AJ291" s="42" t="s">
        <v>627</v>
      </c>
      <c r="AK291" s="662">
        <f>VLOOKUP(A:A,'MCN Singapore onf rates'!E:K,7,FALSE)-7</f>
        <v>37</v>
      </c>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row>
    <row r="292" spans="1:62" s="656" customFormat="1">
      <c r="A292" s="39" t="s">
        <v>351</v>
      </c>
      <c r="B292" s="40" t="s">
        <v>100</v>
      </c>
      <c r="C292" s="40" t="s">
        <v>713</v>
      </c>
      <c r="D292" s="195" t="e">
        <f>VLOOKUP(A:A,'MCN Busan onf rates'!C:D,2,FALSE)</f>
        <v>#N/A</v>
      </c>
      <c r="E292" s="195" t="e">
        <f>VLOOKUP(A:A,'MCN Busan onf rates'!C:F,4,FALSE)</f>
        <v>#N/A</v>
      </c>
      <c r="F292" s="195">
        <f>VLOOKUP(A:A,'MCN Singapore onf rates'!E:H,2,FALSE)</f>
        <v>270</v>
      </c>
      <c r="G292" s="195">
        <f>VLOOKUP(A:A,'MCN Singapore onf rates'!E:H,3,FALSE)</f>
        <v>0</v>
      </c>
      <c r="H292" s="195" t="e">
        <f>VLOOKUP(A292,'NZ &amp; Pacific Island Rates'!B:G,2,FALSE)</f>
        <v>#N/A</v>
      </c>
      <c r="I292" s="195">
        <v>62.5</v>
      </c>
      <c r="J292" s="195">
        <v>10</v>
      </c>
      <c r="K292" s="494" t="s">
        <v>627</v>
      </c>
      <c r="L292" s="195">
        <f t="shared" si="182"/>
        <v>342.5</v>
      </c>
      <c r="M292" s="42">
        <f t="shared" si="198"/>
        <v>342.5</v>
      </c>
      <c r="N292" s="42">
        <f t="shared" si="190"/>
        <v>342.5</v>
      </c>
      <c r="O292" s="42">
        <f t="shared" si="199"/>
        <v>342.5</v>
      </c>
      <c r="P292" s="42" t="str">
        <f t="shared" si="202"/>
        <v>SIN</v>
      </c>
      <c r="Q292" s="657">
        <f>VLOOKUP(A:A,'MCN Singapore onf rates'!E:K,7,FALSE)</f>
        <v>44</v>
      </c>
      <c r="R292" s="42">
        <f t="shared" si="191"/>
        <v>342.5</v>
      </c>
      <c r="S292" s="42">
        <f t="shared" si="192"/>
        <v>342.5</v>
      </c>
      <c r="T292" s="42">
        <f t="shared" si="193"/>
        <v>342.5</v>
      </c>
      <c r="U292" s="42" t="str">
        <f t="shared" si="197"/>
        <v>SIN</v>
      </c>
      <c r="V292" s="657">
        <f t="shared" si="200"/>
        <v>43</v>
      </c>
      <c r="W292" s="42">
        <f t="shared" si="194"/>
        <v>342.5</v>
      </c>
      <c r="X292" s="42">
        <f t="shared" si="195"/>
        <v>342.5</v>
      </c>
      <c r="Y292" s="42">
        <f t="shared" si="196"/>
        <v>342.5</v>
      </c>
      <c r="Z292" s="42" t="str">
        <f t="shared" si="183"/>
        <v>SIN</v>
      </c>
      <c r="AA292" s="657">
        <f t="shared" si="201"/>
        <v>41</v>
      </c>
      <c r="AB292" s="42">
        <f t="shared" si="184"/>
        <v>352.5</v>
      </c>
      <c r="AC292" s="42">
        <f t="shared" si="185"/>
        <v>352.5</v>
      </c>
      <c r="AD292" s="42">
        <f t="shared" si="186"/>
        <v>352.5</v>
      </c>
      <c r="AE292" s="42" t="s">
        <v>627</v>
      </c>
      <c r="AF292" s="657">
        <f>VLOOKUP(A:A,'MCN Singapore onf rates'!E:K,7,FALSE)-4</f>
        <v>40</v>
      </c>
      <c r="AG292" s="42">
        <f t="shared" si="187"/>
        <v>352.5</v>
      </c>
      <c r="AH292" s="42">
        <f t="shared" si="188"/>
        <v>352.5</v>
      </c>
      <c r="AI292" s="42">
        <f t="shared" si="189"/>
        <v>352.5</v>
      </c>
      <c r="AJ292" s="42" t="s">
        <v>627</v>
      </c>
      <c r="AK292" s="662">
        <f>VLOOKUP(A:A,'MCN Singapore onf rates'!E:K,7,FALSE)-7</f>
        <v>37</v>
      </c>
      <c r="AL292" s="29"/>
      <c r="AM292" s="488"/>
      <c r="AN292" s="29"/>
      <c r="AO292" s="29"/>
      <c r="AP292" s="29"/>
    </row>
    <row r="293" spans="1:62" s="656" customFormat="1">
      <c r="A293" s="39" t="s">
        <v>590</v>
      </c>
      <c r="B293" s="40" t="s">
        <v>100</v>
      </c>
      <c r="C293" s="40" t="s">
        <v>713</v>
      </c>
      <c r="D293" s="195" t="e">
        <f>VLOOKUP(A:A,'MCN Busan onf rates'!C:D,2,FALSE)</f>
        <v>#N/A</v>
      </c>
      <c r="E293" s="195" t="e">
        <f>VLOOKUP(A:A,'MCN Busan onf rates'!C:F,4,FALSE)</f>
        <v>#N/A</v>
      </c>
      <c r="F293" s="195">
        <f>VLOOKUP(A:A,'MCN Singapore onf rates'!E:H,2,FALSE)</f>
        <v>167</v>
      </c>
      <c r="G293" s="195">
        <f>VLOOKUP(A:A,'MCN Singapore onf rates'!E:H,3,FALSE)</f>
        <v>0</v>
      </c>
      <c r="H293" s="195" t="e">
        <f>VLOOKUP(A293,'NZ &amp; Pacific Island Rates'!B:G,2,FALSE)</f>
        <v>#N/A</v>
      </c>
      <c r="I293" s="195">
        <v>62.5</v>
      </c>
      <c r="J293" s="195">
        <v>10</v>
      </c>
      <c r="K293" s="494" t="s">
        <v>627</v>
      </c>
      <c r="L293" s="195">
        <f t="shared" si="182"/>
        <v>239.5</v>
      </c>
      <c r="M293" s="42">
        <f t="shared" si="198"/>
        <v>239.5</v>
      </c>
      <c r="N293" s="42">
        <f t="shared" si="190"/>
        <v>239.5</v>
      </c>
      <c r="O293" s="42">
        <f t="shared" si="199"/>
        <v>239.5</v>
      </c>
      <c r="P293" s="42" t="str">
        <f t="shared" si="202"/>
        <v>SIN</v>
      </c>
      <c r="Q293" s="657">
        <f>VLOOKUP(A:A,'MCN Singapore onf rates'!E:K,7,FALSE)</f>
        <v>43</v>
      </c>
      <c r="R293" s="42">
        <f t="shared" si="191"/>
        <v>239.5</v>
      </c>
      <c r="S293" s="42">
        <f t="shared" si="192"/>
        <v>239.5</v>
      </c>
      <c r="T293" s="42">
        <f t="shared" si="193"/>
        <v>239.5</v>
      </c>
      <c r="U293" s="42" t="str">
        <f t="shared" si="197"/>
        <v>SIN</v>
      </c>
      <c r="V293" s="657">
        <f t="shared" si="200"/>
        <v>42</v>
      </c>
      <c r="W293" s="42">
        <f t="shared" si="194"/>
        <v>239.5</v>
      </c>
      <c r="X293" s="42">
        <f t="shared" si="195"/>
        <v>239.5</v>
      </c>
      <c r="Y293" s="42">
        <f t="shared" si="196"/>
        <v>239.5</v>
      </c>
      <c r="Z293" s="42" t="str">
        <f t="shared" si="183"/>
        <v>SIN</v>
      </c>
      <c r="AA293" s="657">
        <f t="shared" si="201"/>
        <v>40</v>
      </c>
      <c r="AB293" s="42">
        <f t="shared" si="184"/>
        <v>249.5</v>
      </c>
      <c r="AC293" s="42">
        <f t="shared" si="185"/>
        <v>249.5</v>
      </c>
      <c r="AD293" s="42">
        <f t="shared" si="186"/>
        <v>249.5</v>
      </c>
      <c r="AE293" s="42" t="s">
        <v>627</v>
      </c>
      <c r="AF293" s="657">
        <f>VLOOKUP(A:A,'MCN Singapore onf rates'!E:K,7,FALSE)-4</f>
        <v>39</v>
      </c>
      <c r="AG293" s="42">
        <f t="shared" si="187"/>
        <v>249.5</v>
      </c>
      <c r="AH293" s="42">
        <f t="shared" si="188"/>
        <v>249.5</v>
      </c>
      <c r="AI293" s="42">
        <f t="shared" si="189"/>
        <v>249.5</v>
      </c>
      <c r="AJ293" s="42" t="s">
        <v>627</v>
      </c>
      <c r="AK293" s="662">
        <f>VLOOKUP(A:A,'MCN Singapore onf rates'!E:K,7,FALSE)-7</f>
        <v>36</v>
      </c>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row>
    <row r="294" spans="1:62" s="656" customFormat="1">
      <c r="A294" s="39" t="s">
        <v>591</v>
      </c>
      <c r="B294" s="40" t="s">
        <v>212</v>
      </c>
      <c r="C294" s="40" t="s">
        <v>713</v>
      </c>
      <c r="D294" s="195">
        <f>VLOOKUP(A:A,'MCN Busan onf rates'!C:D,2,FALSE)</f>
        <v>170</v>
      </c>
      <c r="E294" s="195">
        <f>VLOOKUP(A:A,'MCN Busan onf rates'!C:F,4,FALSE)</f>
        <v>0</v>
      </c>
      <c r="F294" s="195" t="str">
        <f>VLOOKUP(A:A,'MCN Singapore onf rates'!E:H,2,FALSE)</f>
        <v>SERVICE SUSPENSION</v>
      </c>
      <c r="G294" s="195">
        <f>VLOOKUP(A:A,'MCN Singapore onf rates'!E:H,3,FALSE)</f>
        <v>0</v>
      </c>
      <c r="H294" s="195" t="e">
        <f>VLOOKUP(A:A,'NZ &amp; Pacific Island Rates'!B:G,2,FALSE)</f>
        <v>#N/A</v>
      </c>
      <c r="I294" s="195">
        <v>62.5</v>
      </c>
      <c r="J294" s="195">
        <v>10</v>
      </c>
      <c r="K294" s="474" t="s">
        <v>628</v>
      </c>
      <c r="L294" s="195">
        <f t="shared" ref="L294:L299" si="203">SUM(I294+D294+J294)</f>
        <v>242.5</v>
      </c>
      <c r="M294" s="51">
        <f t="shared" si="198"/>
        <v>242.5</v>
      </c>
      <c r="N294" s="51">
        <f t="shared" si="190"/>
        <v>242.5</v>
      </c>
      <c r="O294" s="51">
        <f t="shared" si="199"/>
        <v>242.5</v>
      </c>
      <c r="P294" s="51" t="str">
        <f t="shared" si="202"/>
        <v>BUS</v>
      </c>
      <c r="Q294" s="52">
        <f>VLOOKUP(A:A,'MCN Busan onf rates'!C:K,9,FALSE)</f>
        <v>38</v>
      </c>
      <c r="R294" s="51">
        <f t="shared" si="191"/>
        <v>242.5</v>
      </c>
      <c r="S294" s="51">
        <f t="shared" si="192"/>
        <v>242.5</v>
      </c>
      <c r="T294" s="51">
        <f t="shared" si="193"/>
        <v>242.5</v>
      </c>
      <c r="U294" s="51" t="str">
        <f t="shared" si="197"/>
        <v>BUS</v>
      </c>
      <c r="V294" s="492">
        <f t="shared" si="200"/>
        <v>37</v>
      </c>
      <c r="W294" s="51">
        <f t="shared" si="194"/>
        <v>242.5</v>
      </c>
      <c r="X294" s="51">
        <f t="shared" si="195"/>
        <v>242.5</v>
      </c>
      <c r="Y294" s="51">
        <f t="shared" si="196"/>
        <v>242.5</v>
      </c>
      <c r="Z294" s="51" t="str">
        <f t="shared" si="183"/>
        <v>BUS</v>
      </c>
      <c r="AA294" s="492">
        <f t="shared" si="201"/>
        <v>35</v>
      </c>
      <c r="AB294" s="42" t="s">
        <v>1088</v>
      </c>
      <c r="AC294" s="42" t="s">
        <v>1088</v>
      </c>
      <c r="AD294" s="42" t="s">
        <v>1088</v>
      </c>
      <c r="AE294" s="51" t="s">
        <v>690</v>
      </c>
      <c r="AF294" s="51" t="s">
        <v>690</v>
      </c>
      <c r="AG294" s="42" t="s">
        <v>1088</v>
      </c>
      <c r="AH294" s="42" t="s">
        <v>1088</v>
      </c>
      <c r="AI294" s="42" t="s">
        <v>1088</v>
      </c>
      <c r="AJ294" s="51" t="s">
        <v>690</v>
      </c>
      <c r="AK294" s="53" t="s">
        <v>690</v>
      </c>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row>
    <row r="295" spans="1:62" s="656" customFormat="1">
      <c r="A295" s="489" t="s">
        <v>2404</v>
      </c>
      <c r="B295" s="40" t="s">
        <v>150</v>
      </c>
      <c r="C295" s="40" t="s">
        <v>713</v>
      </c>
      <c r="D295" s="195">
        <f>VLOOKUP(A:A,'MCN Busan onf rates'!C:D,2,FALSE)</f>
        <v>580</v>
      </c>
      <c r="E295" s="195" t="str">
        <f>VLOOKUP(A:A,'MCN Busan onf rates'!C:F,4,FALSE)</f>
        <v>1CBM</v>
      </c>
      <c r="F295" s="195">
        <f>VLOOKUP(A:A,'MCN Singapore onf rates'!E:H,2,FALSE)</f>
        <v>724</v>
      </c>
      <c r="G295" s="195">
        <f>VLOOKUP(A:A,'MCN Singapore onf rates'!E:H,3,FALSE)</f>
        <v>0</v>
      </c>
      <c r="H295" s="195" t="e">
        <f>VLOOKUP(A:A,'NZ &amp; Pacific Island Rates'!B:G,2,FALSE)</f>
        <v>#N/A</v>
      </c>
      <c r="I295" s="195">
        <v>62.5</v>
      </c>
      <c r="J295" s="195">
        <v>10</v>
      </c>
      <c r="K295" s="494" t="s">
        <v>628</v>
      </c>
      <c r="L295" s="195">
        <f t="shared" si="203"/>
        <v>652.5</v>
      </c>
      <c r="M295" s="42">
        <f t="shared" si="198"/>
        <v>652.5</v>
      </c>
      <c r="N295" s="42">
        <f t="shared" si="190"/>
        <v>652.5</v>
      </c>
      <c r="O295" s="42">
        <f t="shared" si="199"/>
        <v>652.5</v>
      </c>
      <c r="P295" s="42" t="str">
        <f t="shared" si="202"/>
        <v>BUS</v>
      </c>
      <c r="Q295" s="43">
        <f>VLOOKUP(A:A,'MCN Busan onf rates'!C:K,9,FALSE)</f>
        <v>78</v>
      </c>
      <c r="R295" s="42">
        <f t="shared" si="191"/>
        <v>652.5</v>
      </c>
      <c r="S295" s="42">
        <f t="shared" si="192"/>
        <v>652.5</v>
      </c>
      <c r="T295" s="42">
        <f t="shared" si="193"/>
        <v>652.5</v>
      </c>
      <c r="U295" s="42" t="str">
        <f t="shared" si="197"/>
        <v>BUS</v>
      </c>
      <c r="V295" s="657">
        <f t="shared" si="200"/>
        <v>77</v>
      </c>
      <c r="W295" s="42">
        <f t="shared" si="194"/>
        <v>652.5</v>
      </c>
      <c r="X295" s="42">
        <f t="shared" si="195"/>
        <v>652.5</v>
      </c>
      <c r="Y295" s="42">
        <f t="shared" si="196"/>
        <v>652.5</v>
      </c>
      <c r="Z295" s="54" t="str">
        <f t="shared" si="183"/>
        <v>BUS</v>
      </c>
      <c r="AA295" s="657">
        <f t="shared" si="201"/>
        <v>75</v>
      </c>
      <c r="AB295" s="42">
        <f>SUM(F295+I295+J295)</f>
        <v>796.5</v>
      </c>
      <c r="AC295" s="42">
        <f>SUM(AB295)</f>
        <v>796.5</v>
      </c>
      <c r="AD295" s="42">
        <f>SUM(AB295)</f>
        <v>796.5</v>
      </c>
      <c r="AE295" s="42" t="s">
        <v>627</v>
      </c>
      <c r="AF295" s="657">
        <f>VLOOKUP(A:A,'MCN Singapore onf rates'!E:K,7,FALSE)-4</f>
        <v>75</v>
      </c>
      <c r="AG295" s="42">
        <f t="shared" ref="AG295:AI299" si="204">SUM(AB295+10)</f>
        <v>806.5</v>
      </c>
      <c r="AH295" s="42">
        <f t="shared" si="204"/>
        <v>806.5</v>
      </c>
      <c r="AI295" s="42">
        <f t="shared" si="204"/>
        <v>806.5</v>
      </c>
      <c r="AJ295" s="42" t="s">
        <v>627</v>
      </c>
      <c r="AK295" s="662">
        <f>VLOOKUP(A:A,'MCN Singapore onf rates'!E:K,7,FALSE)-7</f>
        <v>72</v>
      </c>
      <c r="AL295" s="191"/>
      <c r="AM295" s="191"/>
      <c r="AN295" s="191"/>
      <c r="AO295" s="191"/>
      <c r="AP295" s="191"/>
      <c r="AQ295" s="29"/>
      <c r="AR295" s="29"/>
      <c r="AS295" s="29"/>
      <c r="AT295" s="29"/>
      <c r="AU295" s="29"/>
      <c r="AV295" s="29"/>
      <c r="AW295" s="29"/>
      <c r="AX295" s="29"/>
      <c r="AY295" s="29"/>
      <c r="AZ295" s="29"/>
      <c r="BA295" s="29"/>
      <c r="BB295" s="29"/>
      <c r="BC295" s="29"/>
      <c r="BD295" s="29"/>
      <c r="BE295" s="29"/>
      <c r="BF295" s="29"/>
      <c r="BG295" s="29"/>
      <c r="BH295" s="29"/>
      <c r="BI295" s="29"/>
      <c r="BJ295" s="29"/>
    </row>
    <row r="296" spans="1:62" s="656" customFormat="1">
      <c r="A296" s="39" t="s">
        <v>198</v>
      </c>
      <c r="B296" s="40" t="s">
        <v>199</v>
      </c>
      <c r="C296" s="40" t="s">
        <v>713</v>
      </c>
      <c r="D296" s="195">
        <f>VLOOKUP(A:A,'MCN Busan onf rates'!C:D,2,FALSE)</f>
        <v>475</v>
      </c>
      <c r="E296" s="195" t="str">
        <f>VLOOKUP(A:A,'MCN Busan onf rates'!C:F,4,FALSE)</f>
        <v>1CBM</v>
      </c>
      <c r="F296" s="195">
        <f>VLOOKUP(A:A,'MCN Singapore onf rates'!E:H,2,FALSE)</f>
        <v>619</v>
      </c>
      <c r="G296" s="195">
        <f>VLOOKUP(A:A,'MCN Singapore onf rates'!E:H,3,FALSE)</f>
        <v>0</v>
      </c>
      <c r="H296" s="195" t="e">
        <f>VLOOKUP(A:A,'NZ &amp; Pacific Island Rates'!B:G,2,FALSE)</f>
        <v>#N/A</v>
      </c>
      <c r="I296" s="195">
        <v>62.5</v>
      </c>
      <c r="J296" s="195">
        <v>10</v>
      </c>
      <c r="K296" s="494" t="s">
        <v>628</v>
      </c>
      <c r="L296" s="195">
        <f t="shared" si="203"/>
        <v>547.5</v>
      </c>
      <c r="M296" s="42">
        <f t="shared" si="198"/>
        <v>547.5</v>
      </c>
      <c r="N296" s="42">
        <f t="shared" si="190"/>
        <v>547.5</v>
      </c>
      <c r="O296" s="42">
        <f t="shared" si="199"/>
        <v>547.5</v>
      </c>
      <c r="P296" s="42" t="str">
        <f t="shared" si="202"/>
        <v>BUS</v>
      </c>
      <c r="Q296" s="43">
        <f>VLOOKUP(A:A,'MCN Busan onf rates'!C:K,9,FALSE)</f>
        <v>78</v>
      </c>
      <c r="R296" s="42">
        <f t="shared" si="191"/>
        <v>547.5</v>
      </c>
      <c r="S296" s="42">
        <f t="shared" si="192"/>
        <v>547.5</v>
      </c>
      <c r="T296" s="42">
        <f t="shared" si="193"/>
        <v>547.5</v>
      </c>
      <c r="U296" s="42" t="str">
        <f t="shared" si="197"/>
        <v>BUS</v>
      </c>
      <c r="V296" s="657">
        <f t="shared" si="200"/>
        <v>77</v>
      </c>
      <c r="W296" s="42">
        <f t="shared" si="194"/>
        <v>547.5</v>
      </c>
      <c r="X296" s="42">
        <f t="shared" si="195"/>
        <v>547.5</v>
      </c>
      <c r="Y296" s="42">
        <f t="shared" si="196"/>
        <v>547.5</v>
      </c>
      <c r="Z296" s="54" t="str">
        <f t="shared" si="183"/>
        <v>BUS</v>
      </c>
      <c r="AA296" s="657">
        <f t="shared" si="201"/>
        <v>75</v>
      </c>
      <c r="AB296" s="42">
        <f>SUM(F296+I296+J296)</f>
        <v>691.5</v>
      </c>
      <c r="AC296" s="42">
        <f>SUM(AB296)</f>
        <v>691.5</v>
      </c>
      <c r="AD296" s="42">
        <f>SUM(AB296)</f>
        <v>691.5</v>
      </c>
      <c r="AE296" s="42" t="s">
        <v>627</v>
      </c>
      <c r="AF296" s="657">
        <f>VLOOKUP(A:A,'MCN Singapore onf rates'!E:K,7,FALSE)-4</f>
        <v>75</v>
      </c>
      <c r="AG296" s="42">
        <f t="shared" si="204"/>
        <v>701.5</v>
      </c>
      <c r="AH296" s="42">
        <f t="shared" si="204"/>
        <v>701.5</v>
      </c>
      <c r="AI296" s="42">
        <f t="shared" si="204"/>
        <v>701.5</v>
      </c>
      <c r="AJ296" s="42" t="s">
        <v>627</v>
      </c>
      <c r="AK296" s="662">
        <f>VLOOKUP(A:A,'MCN Singapore onf rates'!E:K,7,FALSE)-7</f>
        <v>72</v>
      </c>
      <c r="AL296" s="191"/>
      <c r="AM296" s="191"/>
      <c r="AN296" s="191"/>
      <c r="AO296" s="191"/>
      <c r="AP296" s="191"/>
      <c r="AQ296" s="29"/>
      <c r="AR296" s="29"/>
      <c r="AS296" s="29"/>
      <c r="AT296" s="29"/>
      <c r="AU296" s="29"/>
      <c r="AV296" s="29"/>
      <c r="AW296" s="29"/>
      <c r="AX296" s="29"/>
      <c r="AY296" s="29"/>
      <c r="AZ296" s="29"/>
      <c r="BA296" s="29"/>
      <c r="BB296" s="29"/>
      <c r="BC296" s="29"/>
      <c r="BD296" s="29"/>
      <c r="BE296" s="29"/>
      <c r="BF296" s="29"/>
      <c r="BG296" s="29"/>
      <c r="BH296" s="29"/>
      <c r="BI296" s="29"/>
      <c r="BJ296" s="29"/>
    </row>
    <row r="297" spans="1:62" s="656" customFormat="1">
      <c r="A297" s="39" t="s">
        <v>2284</v>
      </c>
      <c r="B297" s="40" t="s">
        <v>670</v>
      </c>
      <c r="C297" s="40" t="s">
        <v>713</v>
      </c>
      <c r="D297" s="195">
        <f>VLOOKUP(A:A,'MCN Busan onf rates'!C:D,2,FALSE)</f>
        <v>490</v>
      </c>
      <c r="E297" s="195" t="str">
        <f>VLOOKUP(A:A,'MCN Busan onf rates'!C:F,4,FALSE)</f>
        <v>1CBM</v>
      </c>
      <c r="F297" s="195">
        <f>VLOOKUP(A:A,'MCN Singapore onf rates'!E:H,2,FALSE)</f>
        <v>634</v>
      </c>
      <c r="G297" s="195">
        <f>VLOOKUP(A:A,'MCN Singapore onf rates'!E:H,3,FALSE)</f>
        <v>0</v>
      </c>
      <c r="H297" s="195" t="e">
        <f>VLOOKUP(A:A,'NZ &amp; Pacific Island Rates'!B:G,2,FALSE)</f>
        <v>#N/A</v>
      </c>
      <c r="I297" s="195">
        <v>62.5</v>
      </c>
      <c r="J297" s="195">
        <v>10</v>
      </c>
      <c r="K297" s="494" t="s">
        <v>628</v>
      </c>
      <c r="L297" s="195">
        <f t="shared" si="203"/>
        <v>562.5</v>
      </c>
      <c r="M297" s="42">
        <f t="shared" si="198"/>
        <v>562.5</v>
      </c>
      <c r="N297" s="42">
        <f t="shared" si="190"/>
        <v>562.5</v>
      </c>
      <c r="O297" s="42">
        <f t="shared" si="199"/>
        <v>562.5</v>
      </c>
      <c r="P297" s="42" t="str">
        <f t="shared" si="202"/>
        <v>BUS</v>
      </c>
      <c r="Q297" s="43">
        <f>VLOOKUP(A:A,'MCN Busan onf rates'!C:K,9,FALSE)</f>
        <v>78</v>
      </c>
      <c r="R297" s="42">
        <f t="shared" si="191"/>
        <v>562.5</v>
      </c>
      <c r="S297" s="42">
        <f t="shared" si="192"/>
        <v>562.5</v>
      </c>
      <c r="T297" s="42">
        <f t="shared" si="193"/>
        <v>562.5</v>
      </c>
      <c r="U297" s="42" t="str">
        <f t="shared" si="197"/>
        <v>BUS</v>
      </c>
      <c r="V297" s="657">
        <f t="shared" si="200"/>
        <v>77</v>
      </c>
      <c r="W297" s="42">
        <f t="shared" si="194"/>
        <v>562.5</v>
      </c>
      <c r="X297" s="42">
        <f t="shared" si="195"/>
        <v>562.5</v>
      </c>
      <c r="Y297" s="42">
        <f t="shared" si="196"/>
        <v>562.5</v>
      </c>
      <c r="Z297" s="54" t="str">
        <f t="shared" si="183"/>
        <v>BUS</v>
      </c>
      <c r="AA297" s="657">
        <f t="shared" si="201"/>
        <v>75</v>
      </c>
      <c r="AB297" s="42">
        <f>SUM(F297+I297+J297)</f>
        <v>706.5</v>
      </c>
      <c r="AC297" s="42">
        <f>SUM(AB297)</f>
        <v>706.5</v>
      </c>
      <c r="AD297" s="42">
        <f>SUM(AB297)</f>
        <v>706.5</v>
      </c>
      <c r="AE297" s="42" t="s">
        <v>627</v>
      </c>
      <c r="AF297" s="657">
        <f>VLOOKUP(A:A,'MCN Singapore onf rates'!E:K,7,FALSE)-4</f>
        <v>75</v>
      </c>
      <c r="AG297" s="42">
        <f t="shared" si="204"/>
        <v>716.5</v>
      </c>
      <c r="AH297" s="42">
        <f t="shared" si="204"/>
        <v>716.5</v>
      </c>
      <c r="AI297" s="42">
        <f t="shared" si="204"/>
        <v>716.5</v>
      </c>
      <c r="AJ297" s="42" t="s">
        <v>627</v>
      </c>
      <c r="AK297" s="662">
        <f>VLOOKUP(A:A,'MCN Singapore onf rates'!E:K,7,FALSE)-7</f>
        <v>72</v>
      </c>
      <c r="AL297" s="191"/>
      <c r="AM297" s="191"/>
      <c r="AN297" s="191"/>
      <c r="AO297" s="191"/>
      <c r="AP297" s="191"/>
    </row>
    <row r="298" spans="1:62" s="656" customFormat="1">
      <c r="A298" s="39" t="s">
        <v>310</v>
      </c>
      <c r="B298" s="40" t="s">
        <v>311</v>
      </c>
      <c r="C298" s="40" t="s">
        <v>713</v>
      </c>
      <c r="D298" s="195">
        <f>VLOOKUP(A:A,'MCN Busan onf rates'!C:D,2,FALSE)</f>
        <v>510</v>
      </c>
      <c r="E298" s="195" t="str">
        <f>VLOOKUP(A:A,'MCN Busan onf rates'!C:F,4,FALSE)</f>
        <v>1CBM</v>
      </c>
      <c r="F298" s="195">
        <f>VLOOKUP(A:A,'MCN Singapore onf rates'!E:H,2,FALSE)</f>
        <v>654</v>
      </c>
      <c r="G298" s="195">
        <f>VLOOKUP(A:A,'MCN Singapore onf rates'!E:H,3,FALSE)</f>
        <v>0</v>
      </c>
      <c r="H298" s="195" t="e">
        <f>VLOOKUP(A:A,'NZ &amp; Pacific Island Rates'!B:G,2,FALSE)</f>
        <v>#N/A</v>
      </c>
      <c r="I298" s="195">
        <v>62.5</v>
      </c>
      <c r="J298" s="195">
        <v>10</v>
      </c>
      <c r="K298" s="494" t="s">
        <v>628</v>
      </c>
      <c r="L298" s="195">
        <f t="shared" si="203"/>
        <v>582.5</v>
      </c>
      <c r="M298" s="42">
        <f t="shared" si="198"/>
        <v>582.5</v>
      </c>
      <c r="N298" s="42">
        <f t="shared" si="190"/>
        <v>582.5</v>
      </c>
      <c r="O298" s="42">
        <f t="shared" si="199"/>
        <v>582.5</v>
      </c>
      <c r="P298" s="42" t="str">
        <f t="shared" si="202"/>
        <v>BUS</v>
      </c>
      <c r="Q298" s="43">
        <f>VLOOKUP(A:A,'MCN Busan onf rates'!C:K,9,FALSE)</f>
        <v>82</v>
      </c>
      <c r="R298" s="42">
        <f t="shared" si="191"/>
        <v>582.5</v>
      </c>
      <c r="S298" s="42">
        <f t="shared" si="192"/>
        <v>582.5</v>
      </c>
      <c r="T298" s="42">
        <f t="shared" si="193"/>
        <v>582.5</v>
      </c>
      <c r="U298" s="42" t="str">
        <f t="shared" si="197"/>
        <v>BUS</v>
      </c>
      <c r="V298" s="657">
        <f t="shared" si="200"/>
        <v>81</v>
      </c>
      <c r="W298" s="42">
        <f t="shared" si="194"/>
        <v>582.5</v>
      </c>
      <c r="X298" s="42">
        <f t="shared" si="195"/>
        <v>582.5</v>
      </c>
      <c r="Y298" s="42">
        <f t="shared" si="196"/>
        <v>582.5</v>
      </c>
      <c r="Z298" s="54" t="str">
        <f t="shared" si="183"/>
        <v>BUS</v>
      </c>
      <c r="AA298" s="657">
        <f t="shared" si="201"/>
        <v>79</v>
      </c>
      <c r="AB298" s="42">
        <f>SUM(F298+I298+J298)</f>
        <v>726.5</v>
      </c>
      <c r="AC298" s="42">
        <f>SUM(AB298)</f>
        <v>726.5</v>
      </c>
      <c r="AD298" s="42">
        <f>SUM(AB298)</f>
        <v>726.5</v>
      </c>
      <c r="AE298" s="42" t="s">
        <v>627</v>
      </c>
      <c r="AF298" s="657">
        <f>VLOOKUP(A:A,'MCN Singapore onf rates'!E:K,7,FALSE)-4</f>
        <v>70</v>
      </c>
      <c r="AG298" s="42">
        <f t="shared" si="204"/>
        <v>736.5</v>
      </c>
      <c r="AH298" s="42">
        <f t="shared" si="204"/>
        <v>736.5</v>
      </c>
      <c r="AI298" s="42">
        <f t="shared" si="204"/>
        <v>736.5</v>
      </c>
      <c r="AJ298" s="42" t="s">
        <v>627</v>
      </c>
      <c r="AK298" s="662">
        <f>VLOOKUP(A:A,'MCN Singapore onf rates'!E:K,7,FALSE)-7</f>
        <v>67</v>
      </c>
      <c r="AL298" s="191"/>
      <c r="AM298" s="191"/>
      <c r="AN298" s="191"/>
      <c r="AO298" s="191"/>
      <c r="AP298" s="191"/>
      <c r="AQ298" s="29"/>
      <c r="AR298" s="29"/>
      <c r="AS298" s="29"/>
      <c r="AT298" s="29"/>
      <c r="AU298" s="29"/>
      <c r="AV298" s="29"/>
      <c r="AW298" s="29"/>
      <c r="AX298" s="29"/>
      <c r="AY298" s="29"/>
      <c r="AZ298" s="29"/>
      <c r="BA298" s="29"/>
      <c r="BB298" s="29"/>
      <c r="BC298" s="29"/>
      <c r="BD298" s="29"/>
      <c r="BE298" s="29"/>
      <c r="BF298" s="29"/>
      <c r="BG298" s="29"/>
      <c r="BH298" s="29"/>
      <c r="BI298" s="29"/>
      <c r="BJ298" s="29"/>
    </row>
    <row r="299" spans="1:62" s="656" customFormat="1">
      <c r="A299" s="39" t="s">
        <v>402</v>
      </c>
      <c r="B299" s="40" t="s">
        <v>403</v>
      </c>
      <c r="C299" s="40" t="s">
        <v>713</v>
      </c>
      <c r="D299" s="195">
        <f>VLOOKUP(A:A,'MCN Busan onf rates'!C:D,2,FALSE)</f>
        <v>420</v>
      </c>
      <c r="E299" s="195" t="str">
        <f>VLOOKUP(A:A,'MCN Busan onf rates'!C:F,4,FALSE)</f>
        <v>1CBM</v>
      </c>
      <c r="F299" s="195">
        <f>VLOOKUP(A:A,'MCN Singapore onf rates'!E:H,2,FALSE)</f>
        <v>574</v>
      </c>
      <c r="G299" s="195">
        <f>VLOOKUP(A:A,'MCN Singapore onf rates'!E:H,3,FALSE)</f>
        <v>0</v>
      </c>
      <c r="H299" s="195" t="e">
        <f>VLOOKUP(A:A,'NZ &amp; Pacific Island Rates'!B:G,2,FALSE)</f>
        <v>#N/A</v>
      </c>
      <c r="I299" s="195">
        <v>62.5</v>
      </c>
      <c r="J299" s="195">
        <v>10</v>
      </c>
      <c r="K299" s="494" t="s">
        <v>628</v>
      </c>
      <c r="L299" s="195">
        <f t="shared" si="203"/>
        <v>492.5</v>
      </c>
      <c r="M299" s="42">
        <f t="shared" si="198"/>
        <v>492.5</v>
      </c>
      <c r="N299" s="42">
        <f t="shared" si="190"/>
        <v>492.5</v>
      </c>
      <c r="O299" s="42">
        <f t="shared" si="199"/>
        <v>492.5</v>
      </c>
      <c r="P299" s="42" t="str">
        <f t="shared" si="202"/>
        <v>BUS</v>
      </c>
      <c r="Q299" s="43">
        <f>VLOOKUP(A:A,'MCN Busan onf rates'!C:K,9,FALSE)</f>
        <v>68</v>
      </c>
      <c r="R299" s="42">
        <f t="shared" si="191"/>
        <v>492.5</v>
      </c>
      <c r="S299" s="42">
        <f t="shared" si="192"/>
        <v>492.5</v>
      </c>
      <c r="T299" s="42">
        <f t="shared" si="193"/>
        <v>492.5</v>
      </c>
      <c r="U299" s="42" t="str">
        <f t="shared" si="197"/>
        <v>BUS</v>
      </c>
      <c r="V299" s="657">
        <f t="shared" si="200"/>
        <v>67</v>
      </c>
      <c r="W299" s="42">
        <f t="shared" si="194"/>
        <v>492.5</v>
      </c>
      <c r="X299" s="42">
        <f t="shared" si="195"/>
        <v>492.5</v>
      </c>
      <c r="Y299" s="42">
        <f t="shared" si="196"/>
        <v>492.5</v>
      </c>
      <c r="Z299" s="54" t="str">
        <f t="shared" si="183"/>
        <v>BUS</v>
      </c>
      <c r="AA299" s="657">
        <f t="shared" si="201"/>
        <v>65</v>
      </c>
      <c r="AB299" s="42">
        <f>SUM(F299+I299+J299)</f>
        <v>646.5</v>
      </c>
      <c r="AC299" s="42">
        <f>SUM(AB299)</f>
        <v>646.5</v>
      </c>
      <c r="AD299" s="42">
        <f>SUM(AB299)</f>
        <v>646.5</v>
      </c>
      <c r="AE299" s="42" t="s">
        <v>627</v>
      </c>
      <c r="AF299" s="657">
        <f>VLOOKUP(A:A,'MCN Singapore onf rates'!E:K,7,FALSE)-4</f>
        <v>65</v>
      </c>
      <c r="AG299" s="42">
        <f t="shared" si="204"/>
        <v>656.5</v>
      </c>
      <c r="AH299" s="42">
        <f t="shared" si="204"/>
        <v>656.5</v>
      </c>
      <c r="AI299" s="42">
        <f t="shared" si="204"/>
        <v>656.5</v>
      </c>
      <c r="AJ299" s="42" t="s">
        <v>627</v>
      </c>
      <c r="AK299" s="662">
        <f>VLOOKUP(A:A,'MCN Singapore onf rates'!E:K,7,FALSE)-7</f>
        <v>62</v>
      </c>
      <c r="AL299" s="191"/>
      <c r="AM299" s="191"/>
      <c r="AN299" s="191"/>
      <c r="AO299" s="191"/>
      <c r="AP299" s="191"/>
    </row>
    <row r="300" spans="1:62" s="656" customFormat="1">
      <c r="A300" s="39" t="s">
        <v>592</v>
      </c>
      <c r="B300" s="40" t="s">
        <v>265</v>
      </c>
      <c r="C300" s="40" t="s">
        <v>713</v>
      </c>
      <c r="D300" s="195" t="e">
        <f>VLOOKUP(A:A,'MCN Busan onf rates'!C:D,2,FALSE)</f>
        <v>#N/A</v>
      </c>
      <c r="E300" s="195" t="e">
        <f>VLOOKUP(A:A,'MCN Busan onf rates'!C:F,4,FALSE)</f>
        <v>#N/A</v>
      </c>
      <c r="F300" s="195">
        <f>VLOOKUP(A:A,'MCN Singapore onf rates'!E:H,2,FALSE)</f>
        <v>289</v>
      </c>
      <c r="G300" s="195">
        <f>VLOOKUP(A:A,'MCN Singapore onf rates'!E:H,3,FALSE)</f>
        <v>0</v>
      </c>
      <c r="H300" s="195" t="e">
        <f>VLOOKUP(A300,'NZ &amp; Pacific Island Rates'!B:G,2,FALSE)</f>
        <v>#N/A</v>
      </c>
      <c r="I300" s="195">
        <v>62.5</v>
      </c>
      <c r="J300" s="195">
        <v>10</v>
      </c>
      <c r="K300" s="494" t="s">
        <v>627</v>
      </c>
      <c r="L300" s="195">
        <f t="shared" ref="L300:L305" si="205">SUM(I300+F300+J300)</f>
        <v>361.5</v>
      </c>
      <c r="M300" s="42">
        <f t="shared" si="198"/>
        <v>361.5</v>
      </c>
      <c r="N300" s="42">
        <f t="shared" si="190"/>
        <v>361.5</v>
      </c>
      <c r="O300" s="42">
        <f t="shared" si="199"/>
        <v>361.5</v>
      </c>
      <c r="P300" s="42" t="str">
        <f t="shared" si="202"/>
        <v>SIN</v>
      </c>
      <c r="Q300" s="657">
        <f>VLOOKUP(A:A,'MCN Singapore onf rates'!E:K,7,FALSE)</f>
        <v>50</v>
      </c>
      <c r="R300" s="42">
        <f t="shared" si="191"/>
        <v>361.5</v>
      </c>
      <c r="S300" s="42">
        <f t="shared" si="192"/>
        <v>361.5</v>
      </c>
      <c r="T300" s="42">
        <f t="shared" si="193"/>
        <v>361.5</v>
      </c>
      <c r="U300" s="42" t="str">
        <f t="shared" si="197"/>
        <v>SIN</v>
      </c>
      <c r="V300" s="657">
        <f t="shared" si="200"/>
        <v>49</v>
      </c>
      <c r="W300" s="42">
        <f t="shared" si="194"/>
        <v>361.5</v>
      </c>
      <c r="X300" s="42">
        <f t="shared" si="195"/>
        <v>361.5</v>
      </c>
      <c r="Y300" s="42">
        <f t="shared" si="196"/>
        <v>361.5</v>
      </c>
      <c r="Z300" s="42" t="str">
        <f t="shared" si="183"/>
        <v>SIN</v>
      </c>
      <c r="AA300" s="657">
        <f t="shared" si="201"/>
        <v>47</v>
      </c>
      <c r="AB300" s="42">
        <f t="shared" ref="AB300:AD305" si="206">SUM(W300+10)</f>
        <v>371.5</v>
      </c>
      <c r="AC300" s="42">
        <f t="shared" si="206"/>
        <v>371.5</v>
      </c>
      <c r="AD300" s="42">
        <f t="shared" si="206"/>
        <v>371.5</v>
      </c>
      <c r="AE300" s="42" t="s">
        <v>627</v>
      </c>
      <c r="AF300" s="657">
        <f>VLOOKUP(A:A,'MCN Singapore onf rates'!E:K,7,FALSE)-4</f>
        <v>46</v>
      </c>
      <c r="AG300" s="42">
        <f t="shared" ref="AG300:AI305" si="207">SUM(W300+10)</f>
        <v>371.5</v>
      </c>
      <c r="AH300" s="42">
        <f t="shared" si="207"/>
        <v>371.5</v>
      </c>
      <c r="AI300" s="42">
        <f t="shared" si="207"/>
        <v>371.5</v>
      </c>
      <c r="AJ300" s="42" t="str">
        <f>Z300</f>
        <v>SIN</v>
      </c>
      <c r="AK300" s="662">
        <f>VLOOKUP(A:A,'MCN Singapore onf rates'!E:K,7,FALSE)-7</f>
        <v>43</v>
      </c>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row>
    <row r="301" spans="1:62" s="656" customFormat="1">
      <c r="A301" s="39" t="s">
        <v>354</v>
      </c>
      <c r="B301" s="40" t="s">
        <v>265</v>
      </c>
      <c r="C301" s="40" t="s">
        <v>713</v>
      </c>
      <c r="D301" s="195" t="e">
        <f>VLOOKUP(A:A,'MCN Busan onf rates'!C:D,2,FALSE)</f>
        <v>#N/A</v>
      </c>
      <c r="E301" s="195" t="e">
        <f>VLOOKUP(A:A,'MCN Busan onf rates'!C:F,4,FALSE)</f>
        <v>#N/A</v>
      </c>
      <c r="F301" s="195">
        <f>VLOOKUP(A:A,'MCN Singapore onf rates'!E:H,2,FALSE)</f>
        <v>334</v>
      </c>
      <c r="G301" s="195">
        <f>VLOOKUP(A:A,'MCN Singapore onf rates'!E:H,3,FALSE)</f>
        <v>0</v>
      </c>
      <c r="H301" s="195" t="e">
        <f>VLOOKUP(A301,'NZ &amp; Pacific Island Rates'!B:G,2,FALSE)</f>
        <v>#N/A</v>
      </c>
      <c r="I301" s="195">
        <v>62.5</v>
      </c>
      <c r="J301" s="195">
        <v>10</v>
      </c>
      <c r="K301" s="494" t="s">
        <v>627</v>
      </c>
      <c r="L301" s="195">
        <f t="shared" si="205"/>
        <v>406.5</v>
      </c>
      <c r="M301" s="42">
        <f t="shared" si="198"/>
        <v>406.5</v>
      </c>
      <c r="N301" s="42">
        <f t="shared" si="190"/>
        <v>406.5</v>
      </c>
      <c r="O301" s="42">
        <f t="shared" si="199"/>
        <v>406.5</v>
      </c>
      <c r="P301" s="42" t="str">
        <f t="shared" si="202"/>
        <v>SIN</v>
      </c>
      <c r="Q301" s="657">
        <f>VLOOKUP(A:A,'MCN Singapore onf rates'!E:K,7,FALSE)</f>
        <v>56</v>
      </c>
      <c r="R301" s="42">
        <f t="shared" si="191"/>
        <v>406.5</v>
      </c>
      <c r="S301" s="42">
        <f t="shared" si="192"/>
        <v>406.5</v>
      </c>
      <c r="T301" s="42">
        <f t="shared" si="193"/>
        <v>406.5</v>
      </c>
      <c r="U301" s="42" t="str">
        <f t="shared" si="197"/>
        <v>SIN</v>
      </c>
      <c r="V301" s="657">
        <f t="shared" si="200"/>
        <v>55</v>
      </c>
      <c r="W301" s="42">
        <f t="shared" si="194"/>
        <v>406.5</v>
      </c>
      <c r="X301" s="42">
        <f t="shared" si="195"/>
        <v>406.5</v>
      </c>
      <c r="Y301" s="42">
        <f t="shared" si="196"/>
        <v>406.5</v>
      </c>
      <c r="Z301" s="42" t="str">
        <f t="shared" si="183"/>
        <v>SIN</v>
      </c>
      <c r="AA301" s="657">
        <f t="shared" si="201"/>
        <v>53</v>
      </c>
      <c r="AB301" s="42">
        <f t="shared" si="206"/>
        <v>416.5</v>
      </c>
      <c r="AC301" s="42">
        <f t="shared" si="206"/>
        <v>416.5</v>
      </c>
      <c r="AD301" s="42">
        <f t="shared" si="206"/>
        <v>416.5</v>
      </c>
      <c r="AE301" s="42" t="s">
        <v>627</v>
      </c>
      <c r="AF301" s="657">
        <f>VLOOKUP(A:A,'MCN Singapore onf rates'!E:K,7,FALSE)-4</f>
        <v>52</v>
      </c>
      <c r="AG301" s="42">
        <f t="shared" si="207"/>
        <v>416.5</v>
      </c>
      <c r="AH301" s="42">
        <f t="shared" si="207"/>
        <v>416.5</v>
      </c>
      <c r="AI301" s="42">
        <f t="shared" si="207"/>
        <v>416.5</v>
      </c>
      <c r="AJ301" s="42" t="s">
        <v>627</v>
      </c>
      <c r="AK301" s="662">
        <f>VLOOKUP(A:A,'MCN Singapore onf rates'!E:K,7,FALSE)-7</f>
        <v>49</v>
      </c>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row>
    <row r="302" spans="1:62" s="656" customFormat="1" ht="16.2" customHeight="1">
      <c r="A302" s="39" t="s">
        <v>9</v>
      </c>
      <c r="B302" s="40" t="s">
        <v>265</v>
      </c>
      <c r="C302" s="40" t="s">
        <v>713</v>
      </c>
      <c r="D302" s="195" t="e">
        <f>VLOOKUP(A:A,'MCN Busan onf rates'!C:D,2,FALSE)</f>
        <v>#N/A</v>
      </c>
      <c r="E302" s="195" t="e">
        <f>VLOOKUP(A:A,'MCN Busan onf rates'!C:F,4,FALSE)</f>
        <v>#N/A</v>
      </c>
      <c r="F302" s="195">
        <f>VLOOKUP(A:A,'MCN Singapore onf rates'!E:H,2,FALSE)</f>
        <v>334</v>
      </c>
      <c r="G302" s="195">
        <f>VLOOKUP(A:A,'MCN Singapore onf rates'!E:H,3,FALSE)</f>
        <v>0</v>
      </c>
      <c r="H302" s="195" t="e">
        <f>VLOOKUP(A302,'NZ &amp; Pacific Island Rates'!B:G,2,FALSE)</f>
        <v>#N/A</v>
      </c>
      <c r="I302" s="195">
        <v>62.5</v>
      </c>
      <c r="J302" s="195">
        <v>10</v>
      </c>
      <c r="K302" s="494" t="s">
        <v>627</v>
      </c>
      <c r="L302" s="195">
        <f t="shared" si="205"/>
        <v>406.5</v>
      </c>
      <c r="M302" s="42">
        <f t="shared" si="198"/>
        <v>406.5</v>
      </c>
      <c r="N302" s="42">
        <f t="shared" si="190"/>
        <v>406.5</v>
      </c>
      <c r="O302" s="42">
        <f t="shared" si="199"/>
        <v>406.5</v>
      </c>
      <c r="P302" s="42" t="str">
        <f t="shared" si="202"/>
        <v>SIN</v>
      </c>
      <c r="Q302" s="657">
        <f>VLOOKUP(A:A,'MCN Singapore onf rates'!E:K,7,FALSE)</f>
        <v>56</v>
      </c>
      <c r="R302" s="42">
        <f t="shared" si="191"/>
        <v>406.5</v>
      </c>
      <c r="S302" s="42">
        <f t="shared" si="192"/>
        <v>406.5</v>
      </c>
      <c r="T302" s="42">
        <f t="shared" si="193"/>
        <v>406.5</v>
      </c>
      <c r="U302" s="42" t="str">
        <f t="shared" si="197"/>
        <v>SIN</v>
      </c>
      <c r="V302" s="657">
        <f t="shared" si="200"/>
        <v>55</v>
      </c>
      <c r="W302" s="42">
        <f t="shared" si="194"/>
        <v>406.5</v>
      </c>
      <c r="X302" s="42">
        <f t="shared" si="195"/>
        <v>406.5</v>
      </c>
      <c r="Y302" s="42">
        <f t="shared" si="196"/>
        <v>406.5</v>
      </c>
      <c r="Z302" s="42" t="str">
        <f t="shared" si="183"/>
        <v>SIN</v>
      </c>
      <c r="AA302" s="657">
        <f t="shared" si="201"/>
        <v>53</v>
      </c>
      <c r="AB302" s="42">
        <f t="shared" si="206"/>
        <v>416.5</v>
      </c>
      <c r="AC302" s="42">
        <f t="shared" si="206"/>
        <v>416.5</v>
      </c>
      <c r="AD302" s="42">
        <f t="shared" si="206"/>
        <v>416.5</v>
      </c>
      <c r="AE302" s="42" t="s">
        <v>627</v>
      </c>
      <c r="AF302" s="657">
        <f>VLOOKUP(A:A,'MCN Singapore onf rates'!E:K,7,FALSE)-4</f>
        <v>52</v>
      </c>
      <c r="AG302" s="42">
        <f t="shared" si="207"/>
        <v>416.5</v>
      </c>
      <c r="AH302" s="42">
        <f t="shared" si="207"/>
        <v>416.5</v>
      </c>
      <c r="AI302" s="42">
        <f t="shared" si="207"/>
        <v>416.5</v>
      </c>
      <c r="AJ302" s="42" t="s">
        <v>627</v>
      </c>
      <c r="AK302" s="662">
        <f>VLOOKUP(A:A,'MCN Singapore onf rates'!E:K,7,FALSE)-7</f>
        <v>49</v>
      </c>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row>
    <row r="303" spans="1:62" s="656" customFormat="1" ht="13.2" customHeight="1">
      <c r="A303" s="39" t="s">
        <v>593</v>
      </c>
      <c r="B303" s="40" t="s">
        <v>149</v>
      </c>
      <c r="C303" s="40" t="s">
        <v>713</v>
      </c>
      <c r="D303" s="195" t="e">
        <f>VLOOKUP(A:A,'MCN Busan onf rates'!C:D,2,FALSE)</f>
        <v>#N/A</v>
      </c>
      <c r="E303" s="195" t="e">
        <f>VLOOKUP(A:A,'MCN Busan onf rates'!C:F,4,FALSE)</f>
        <v>#N/A</v>
      </c>
      <c r="F303" s="195">
        <f>VLOOKUP(A:A,'MCN Singapore onf rates'!E:H,2,FALSE)</f>
        <v>284</v>
      </c>
      <c r="G303" s="195" t="str">
        <f>VLOOKUP(A:A,'MCN Singapore onf rates'!E:H,3,FALSE)</f>
        <v>1 w/m</v>
      </c>
      <c r="H303" s="195" t="e">
        <f>VLOOKUP(A303,'NZ &amp; Pacific Island Rates'!B:G,2,FALSE)</f>
        <v>#N/A</v>
      </c>
      <c r="I303" s="195">
        <v>62.5</v>
      </c>
      <c r="J303" s="195">
        <v>10</v>
      </c>
      <c r="K303" s="494" t="s">
        <v>627</v>
      </c>
      <c r="L303" s="195">
        <f t="shared" si="205"/>
        <v>356.5</v>
      </c>
      <c r="M303" s="42">
        <f t="shared" si="198"/>
        <v>356.5</v>
      </c>
      <c r="N303" s="42">
        <f t="shared" si="190"/>
        <v>356.5</v>
      </c>
      <c r="O303" s="42">
        <f t="shared" si="199"/>
        <v>356.5</v>
      </c>
      <c r="P303" s="42" t="str">
        <f t="shared" si="202"/>
        <v>SIN</v>
      </c>
      <c r="Q303" s="657" t="str">
        <f>VLOOKUP(A:A,'MCN Singapore onf rates'!E:K,7,FALSE)</f>
        <v>ON APP</v>
      </c>
      <c r="R303" s="42">
        <f t="shared" si="191"/>
        <v>356.5</v>
      </c>
      <c r="S303" s="42">
        <f t="shared" si="192"/>
        <v>356.5</v>
      </c>
      <c r="T303" s="42">
        <f t="shared" si="193"/>
        <v>356.5</v>
      </c>
      <c r="U303" s="42" t="str">
        <f t="shared" si="197"/>
        <v>SIN</v>
      </c>
      <c r="V303" s="658" t="s">
        <v>690</v>
      </c>
      <c r="W303" s="42">
        <f t="shared" si="194"/>
        <v>356.5</v>
      </c>
      <c r="X303" s="42">
        <f t="shared" si="195"/>
        <v>356.5</v>
      </c>
      <c r="Y303" s="42">
        <f t="shared" si="196"/>
        <v>356.5</v>
      </c>
      <c r="Z303" s="42" t="str">
        <f t="shared" si="183"/>
        <v>SIN</v>
      </c>
      <c r="AA303" s="657" t="s">
        <v>690</v>
      </c>
      <c r="AB303" s="42">
        <f t="shared" si="206"/>
        <v>366.5</v>
      </c>
      <c r="AC303" s="42">
        <f t="shared" si="206"/>
        <v>366.5</v>
      </c>
      <c r="AD303" s="42">
        <f t="shared" si="206"/>
        <v>366.5</v>
      </c>
      <c r="AE303" s="42" t="s">
        <v>627</v>
      </c>
      <c r="AF303" s="657" t="str">
        <f>VLOOKUP(A:A,'MCN Singapore onf rates'!E:K,7,FALSE)</f>
        <v>ON APP</v>
      </c>
      <c r="AG303" s="42">
        <f t="shared" si="207"/>
        <v>366.5</v>
      </c>
      <c r="AH303" s="42">
        <f t="shared" si="207"/>
        <v>366.5</v>
      </c>
      <c r="AI303" s="42">
        <f t="shared" si="207"/>
        <v>366.5</v>
      </c>
      <c r="AJ303" s="42" t="str">
        <f>Z303</f>
        <v>SIN</v>
      </c>
      <c r="AK303" s="662" t="str">
        <f>AF303</f>
        <v>ON APP</v>
      </c>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row>
    <row r="304" spans="1:62" s="656" customFormat="1" ht="15" customHeight="1">
      <c r="A304" s="39" t="s">
        <v>532</v>
      </c>
      <c r="B304" s="40" t="s">
        <v>149</v>
      </c>
      <c r="C304" s="40" t="s">
        <v>713</v>
      </c>
      <c r="D304" s="195" t="e">
        <f>VLOOKUP(A:A,'MCN Busan onf rates'!C:D,2,FALSE)</f>
        <v>#N/A</v>
      </c>
      <c r="E304" s="195" t="e">
        <f>VLOOKUP(A:A,'MCN Busan onf rates'!C:F,4,FALSE)</f>
        <v>#N/A</v>
      </c>
      <c r="F304" s="195">
        <f>VLOOKUP(A:A,'MCN Singapore onf rates'!E:H,2,FALSE)</f>
        <v>299</v>
      </c>
      <c r="G304" s="195" t="str">
        <f>VLOOKUP(A:A,'MCN Singapore onf rates'!E:H,3,FALSE)</f>
        <v>1 w/m</v>
      </c>
      <c r="H304" s="195" t="e">
        <f>VLOOKUP(A304,'NZ &amp; Pacific Island Rates'!B:G,2,FALSE)</f>
        <v>#N/A</v>
      </c>
      <c r="I304" s="195">
        <v>62.5</v>
      </c>
      <c r="J304" s="195">
        <v>10</v>
      </c>
      <c r="K304" s="494" t="s">
        <v>627</v>
      </c>
      <c r="L304" s="195">
        <f t="shared" si="205"/>
        <v>371.5</v>
      </c>
      <c r="M304" s="42">
        <f t="shared" si="198"/>
        <v>371.5</v>
      </c>
      <c r="N304" s="42">
        <f t="shared" si="190"/>
        <v>371.5</v>
      </c>
      <c r="O304" s="42">
        <f t="shared" si="199"/>
        <v>371.5</v>
      </c>
      <c r="P304" s="42" t="str">
        <f t="shared" si="202"/>
        <v>SIN</v>
      </c>
      <c r="Q304" s="657" t="str">
        <f>VLOOKUP(A:A,'MCN Singapore onf rates'!E:K,7,FALSE)</f>
        <v>ON APP</v>
      </c>
      <c r="R304" s="42">
        <f t="shared" si="191"/>
        <v>371.5</v>
      </c>
      <c r="S304" s="42">
        <f t="shared" si="192"/>
        <v>371.5</v>
      </c>
      <c r="T304" s="42">
        <f t="shared" si="193"/>
        <v>371.5</v>
      </c>
      <c r="U304" s="42" t="str">
        <f t="shared" si="197"/>
        <v>SIN</v>
      </c>
      <c r="V304" s="658" t="s">
        <v>690</v>
      </c>
      <c r="W304" s="42">
        <f t="shared" si="194"/>
        <v>371.5</v>
      </c>
      <c r="X304" s="42">
        <f t="shared" si="195"/>
        <v>371.5</v>
      </c>
      <c r="Y304" s="42">
        <f t="shared" si="196"/>
        <v>371.5</v>
      </c>
      <c r="Z304" s="42" t="str">
        <f t="shared" si="183"/>
        <v>SIN</v>
      </c>
      <c r="AA304" s="657" t="s">
        <v>690</v>
      </c>
      <c r="AB304" s="42">
        <f t="shared" si="206"/>
        <v>381.5</v>
      </c>
      <c r="AC304" s="42">
        <f t="shared" si="206"/>
        <v>381.5</v>
      </c>
      <c r="AD304" s="42">
        <f t="shared" si="206"/>
        <v>381.5</v>
      </c>
      <c r="AE304" s="42" t="s">
        <v>627</v>
      </c>
      <c r="AF304" s="657" t="str">
        <f>VLOOKUP(A:A,'MCN Singapore onf rates'!E:K,7,FALSE)</f>
        <v>ON APP</v>
      </c>
      <c r="AG304" s="42">
        <f t="shared" si="207"/>
        <v>381.5</v>
      </c>
      <c r="AH304" s="42">
        <f t="shared" si="207"/>
        <v>381.5</v>
      </c>
      <c r="AI304" s="42">
        <f t="shared" si="207"/>
        <v>381.5</v>
      </c>
      <c r="AJ304" s="42" t="str">
        <f>Z304</f>
        <v>SIN</v>
      </c>
      <c r="AK304" s="662" t="str">
        <f>AF304</f>
        <v>ON APP</v>
      </c>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row>
    <row r="305" spans="1:62" s="656" customFormat="1">
      <c r="A305" s="39" t="s">
        <v>594</v>
      </c>
      <c r="B305" s="40" t="s">
        <v>149</v>
      </c>
      <c r="C305" s="40" t="s">
        <v>713</v>
      </c>
      <c r="D305" s="195" t="e">
        <f>VLOOKUP(A:A,'MCN Busan onf rates'!C:D,2,FALSE)</f>
        <v>#N/A</v>
      </c>
      <c r="E305" s="195" t="e">
        <f>VLOOKUP(A:A,'MCN Busan onf rates'!C:F,4,FALSE)</f>
        <v>#N/A</v>
      </c>
      <c r="F305" s="195">
        <f>VLOOKUP(A:A,'MCN Singapore onf rates'!E:H,2,FALSE)</f>
        <v>279</v>
      </c>
      <c r="G305" s="195" t="str">
        <f>VLOOKUP(A:A,'MCN Singapore onf rates'!E:H,3,FALSE)</f>
        <v>1 w/m</v>
      </c>
      <c r="H305" s="195" t="e">
        <f>VLOOKUP(A305,'NZ &amp; Pacific Island Rates'!B:G,2,FALSE)</f>
        <v>#N/A</v>
      </c>
      <c r="I305" s="195">
        <v>62.5</v>
      </c>
      <c r="J305" s="195">
        <v>10</v>
      </c>
      <c r="K305" s="494" t="s">
        <v>627</v>
      </c>
      <c r="L305" s="195">
        <f t="shared" si="205"/>
        <v>351.5</v>
      </c>
      <c r="M305" s="42">
        <f t="shared" si="198"/>
        <v>351.5</v>
      </c>
      <c r="N305" s="42">
        <f t="shared" si="190"/>
        <v>351.5</v>
      </c>
      <c r="O305" s="42">
        <f t="shared" si="199"/>
        <v>351.5</v>
      </c>
      <c r="P305" s="42" t="str">
        <f t="shared" si="202"/>
        <v>SIN</v>
      </c>
      <c r="Q305" s="657" t="str">
        <f>VLOOKUP(A:A,'MCN Singapore onf rates'!E:K,7,FALSE)</f>
        <v>ON APP</v>
      </c>
      <c r="R305" s="42">
        <f t="shared" si="191"/>
        <v>351.5</v>
      </c>
      <c r="S305" s="42">
        <f t="shared" si="192"/>
        <v>351.5</v>
      </c>
      <c r="T305" s="42">
        <f t="shared" si="193"/>
        <v>351.5</v>
      </c>
      <c r="U305" s="42" t="str">
        <f t="shared" si="197"/>
        <v>SIN</v>
      </c>
      <c r="V305" s="658" t="s">
        <v>690</v>
      </c>
      <c r="W305" s="42">
        <f t="shared" si="194"/>
        <v>351.5</v>
      </c>
      <c r="X305" s="42">
        <f t="shared" si="195"/>
        <v>351.5</v>
      </c>
      <c r="Y305" s="42">
        <f t="shared" si="196"/>
        <v>351.5</v>
      </c>
      <c r="Z305" s="42" t="str">
        <f t="shared" si="183"/>
        <v>SIN</v>
      </c>
      <c r="AA305" s="657" t="s">
        <v>690</v>
      </c>
      <c r="AB305" s="42">
        <f t="shared" si="206"/>
        <v>361.5</v>
      </c>
      <c r="AC305" s="42">
        <f t="shared" si="206"/>
        <v>361.5</v>
      </c>
      <c r="AD305" s="42">
        <f t="shared" si="206"/>
        <v>361.5</v>
      </c>
      <c r="AE305" s="42" t="s">
        <v>627</v>
      </c>
      <c r="AF305" s="657" t="str">
        <f>VLOOKUP(A:A,'MCN Singapore onf rates'!E:K,7,FALSE)</f>
        <v>ON APP</v>
      </c>
      <c r="AG305" s="42">
        <f t="shared" si="207"/>
        <v>361.5</v>
      </c>
      <c r="AH305" s="42">
        <f t="shared" si="207"/>
        <v>361.5</v>
      </c>
      <c r="AI305" s="42">
        <f t="shared" si="207"/>
        <v>361.5</v>
      </c>
      <c r="AJ305" s="42" t="str">
        <f>Z305</f>
        <v>SIN</v>
      </c>
      <c r="AK305" s="662" t="str">
        <f>AF305</f>
        <v>ON APP</v>
      </c>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row>
    <row r="306" spans="1:62" s="656" customFormat="1" ht="18" customHeight="1">
      <c r="A306" s="39" t="s">
        <v>595</v>
      </c>
      <c r="B306" s="40" t="s">
        <v>596</v>
      </c>
      <c r="C306" s="40" t="s">
        <v>605</v>
      </c>
      <c r="D306" s="195" t="e">
        <f>VLOOKUP(A:A,'MCN Busan onf rates'!C:D,2,FALSE)</f>
        <v>#N/A</v>
      </c>
      <c r="E306" s="195" t="e">
        <f>VLOOKUP(A:A,'MCN Busan onf rates'!C:F,4,FALSE)</f>
        <v>#N/A</v>
      </c>
      <c r="F306" s="195" t="e">
        <f>VLOOKUP(A:A,'MCN Singapore onf rates'!E:H,2,FALSE)</f>
        <v>#N/A</v>
      </c>
      <c r="G306" s="195" t="s">
        <v>1462</v>
      </c>
      <c r="H306" s="195">
        <f>VLOOKUP(A306,'NZ &amp; Pacific Island Rates'!B:G,2,FALSE)</f>
        <v>245</v>
      </c>
      <c r="I306" s="195">
        <v>0</v>
      </c>
      <c r="J306" s="195">
        <v>30</v>
      </c>
      <c r="K306" s="474" t="s">
        <v>667</v>
      </c>
      <c r="L306" s="195">
        <f>SUM(H306+J306)</f>
        <v>275</v>
      </c>
      <c r="M306" s="51">
        <f t="shared" si="198"/>
        <v>275</v>
      </c>
      <c r="N306" s="51">
        <f t="shared" si="190"/>
        <v>275</v>
      </c>
      <c r="O306" s="42">
        <f t="shared" si="199"/>
        <v>275</v>
      </c>
      <c r="P306" s="51" t="str">
        <f t="shared" si="202"/>
        <v>AKL</v>
      </c>
      <c r="Q306" s="52" t="s">
        <v>690</v>
      </c>
      <c r="R306" s="51">
        <f t="shared" si="191"/>
        <v>275</v>
      </c>
      <c r="S306" s="51">
        <f t="shared" si="192"/>
        <v>275</v>
      </c>
      <c r="T306" s="51">
        <f t="shared" si="193"/>
        <v>275</v>
      </c>
      <c r="U306" s="51" t="str">
        <f t="shared" si="197"/>
        <v>AKL</v>
      </c>
      <c r="V306" s="493" t="s">
        <v>690</v>
      </c>
      <c r="W306" s="51">
        <f t="shared" si="194"/>
        <v>275</v>
      </c>
      <c r="X306" s="51">
        <f t="shared" si="195"/>
        <v>275</v>
      </c>
      <c r="Y306" s="51">
        <f t="shared" si="196"/>
        <v>275</v>
      </c>
      <c r="Z306" s="51" t="str">
        <f t="shared" si="183"/>
        <v>AKL</v>
      </c>
      <c r="AA306" s="492" t="s">
        <v>690</v>
      </c>
      <c r="AB306" s="51" t="s">
        <v>690</v>
      </c>
      <c r="AC306" s="51" t="s">
        <v>690</v>
      </c>
      <c r="AD306" s="51" t="s">
        <v>690</v>
      </c>
      <c r="AE306" s="51" t="s">
        <v>690</v>
      </c>
      <c r="AF306" s="51" t="s">
        <v>690</v>
      </c>
      <c r="AG306" s="51" t="s">
        <v>690</v>
      </c>
      <c r="AH306" s="51" t="s">
        <v>690</v>
      </c>
      <c r="AI306" s="51" t="s">
        <v>690</v>
      </c>
      <c r="AJ306" s="51" t="s">
        <v>690</v>
      </c>
      <c r="AK306" s="53" t="s">
        <v>690</v>
      </c>
      <c r="AL306" s="170"/>
      <c r="AM306" s="481"/>
      <c r="AN306" s="170"/>
      <c r="AO306" s="170"/>
      <c r="AP306" s="170"/>
      <c r="AQ306" s="29"/>
      <c r="AR306" s="29"/>
      <c r="AS306" s="29"/>
      <c r="AT306" s="29"/>
      <c r="AU306" s="29"/>
      <c r="AV306" s="29"/>
      <c r="AW306" s="29"/>
      <c r="AX306" s="29"/>
      <c r="AY306" s="29"/>
      <c r="AZ306" s="29"/>
      <c r="BA306" s="29"/>
      <c r="BB306" s="29"/>
      <c r="BC306" s="29"/>
      <c r="BD306" s="29"/>
      <c r="BE306" s="29"/>
      <c r="BF306" s="29"/>
      <c r="BG306" s="29"/>
      <c r="BH306" s="29"/>
      <c r="BI306" s="29"/>
      <c r="BJ306" s="29"/>
    </row>
    <row r="307" spans="1:62" s="656" customFormat="1">
      <c r="A307" s="39" t="s">
        <v>597</v>
      </c>
      <c r="B307" s="40" t="s">
        <v>303</v>
      </c>
      <c r="C307" s="40" t="s">
        <v>713</v>
      </c>
      <c r="D307" s="195">
        <f>VLOOKUP(A:A,'MCN Busan onf rates'!C:D,2,FALSE)</f>
        <v>62</v>
      </c>
      <c r="E307" s="195">
        <f>VLOOKUP(A:A,'MCN Busan onf rates'!C:F,4,FALSE)</f>
        <v>0</v>
      </c>
      <c r="F307" s="195">
        <f>VLOOKUP(A:A,'MCN Singapore onf rates'!E:H,2,FALSE)</f>
        <v>33</v>
      </c>
      <c r="G307" s="195">
        <f>VLOOKUP(A:A,'MCN Singapore onf rates'!E:H,3,FALSE)</f>
        <v>0</v>
      </c>
      <c r="H307" s="195" t="e">
        <f>VLOOKUP(A:A,'NZ &amp; Pacific Island Rates'!B:G,2,FALSE)</f>
        <v>#N/A</v>
      </c>
      <c r="I307" s="195">
        <v>62.5</v>
      </c>
      <c r="J307" s="195">
        <v>10</v>
      </c>
      <c r="K307" s="494" t="s">
        <v>627</v>
      </c>
      <c r="L307" s="195">
        <f t="shared" ref="L307:L313" si="208">SUM(I307+F307+J307)</f>
        <v>105.5</v>
      </c>
      <c r="M307" s="42">
        <f t="shared" si="198"/>
        <v>105.5</v>
      </c>
      <c r="N307" s="42">
        <f t="shared" si="190"/>
        <v>105.5</v>
      </c>
      <c r="O307" s="42">
        <f t="shared" si="199"/>
        <v>105.5</v>
      </c>
      <c r="P307" s="42" t="str">
        <f t="shared" si="202"/>
        <v>SIN</v>
      </c>
      <c r="Q307" s="657">
        <f>VLOOKUP(A:A,'MCN Singapore onf rates'!E:K,7,FALSE)</f>
        <v>27</v>
      </c>
      <c r="R307" s="42">
        <f t="shared" si="191"/>
        <v>105.5</v>
      </c>
      <c r="S307" s="42">
        <f t="shared" si="192"/>
        <v>105.5</v>
      </c>
      <c r="T307" s="42">
        <f t="shared" si="193"/>
        <v>105.5</v>
      </c>
      <c r="U307" s="42" t="str">
        <f t="shared" si="197"/>
        <v>SIN</v>
      </c>
      <c r="V307" s="657">
        <f>Q307-1</f>
        <v>26</v>
      </c>
      <c r="W307" s="42">
        <f t="shared" si="194"/>
        <v>105.5</v>
      </c>
      <c r="X307" s="42">
        <f t="shared" si="195"/>
        <v>105.5</v>
      </c>
      <c r="Y307" s="42">
        <f t="shared" si="196"/>
        <v>105.5</v>
      </c>
      <c r="Z307" s="54" t="str">
        <f t="shared" si="183"/>
        <v>SIN</v>
      </c>
      <c r="AA307" s="657">
        <f>V307-2</f>
        <v>24</v>
      </c>
      <c r="AB307" s="42">
        <f t="shared" ref="AB307:AD313" si="209">SUM(W307+10)</f>
        <v>115.5</v>
      </c>
      <c r="AC307" s="42">
        <f t="shared" si="209"/>
        <v>115.5</v>
      </c>
      <c r="AD307" s="42">
        <f t="shared" si="209"/>
        <v>115.5</v>
      </c>
      <c r="AE307" s="42" t="s">
        <v>627</v>
      </c>
      <c r="AF307" s="657">
        <f>VLOOKUP(A:A,'MCN Singapore onf rates'!E:K,7,FALSE)-4</f>
        <v>23</v>
      </c>
      <c r="AG307" s="42">
        <f t="shared" ref="AG307:AI313" si="210">SUM(W307+10)</f>
        <v>115.5</v>
      </c>
      <c r="AH307" s="42">
        <f t="shared" si="210"/>
        <v>115.5</v>
      </c>
      <c r="AI307" s="42">
        <f t="shared" si="210"/>
        <v>115.5</v>
      </c>
      <c r="AJ307" s="42" t="s">
        <v>627</v>
      </c>
      <c r="AK307" s="662">
        <f>VLOOKUP(A:A,'MCN Singapore onf rates'!E:K,7,FALSE)-7</f>
        <v>20</v>
      </c>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row>
    <row r="308" spans="1:62" s="656" customFormat="1">
      <c r="A308" s="39" t="s">
        <v>68</v>
      </c>
      <c r="B308" s="40" t="s">
        <v>303</v>
      </c>
      <c r="C308" s="40" t="s">
        <v>713</v>
      </c>
      <c r="D308" s="195">
        <f>VLOOKUP(A:A,'MCN Busan onf rates'!C:D,2,FALSE)</f>
        <v>60</v>
      </c>
      <c r="E308" s="195">
        <f>VLOOKUP(A:A,'MCN Busan onf rates'!C:F,4,FALSE)</f>
        <v>0</v>
      </c>
      <c r="F308" s="195">
        <f>VLOOKUP(A:A,'MCN Singapore onf rates'!E:H,2,FALSE)</f>
        <v>33</v>
      </c>
      <c r="G308" s="195">
        <f>VLOOKUP(A:A,'MCN Singapore onf rates'!E:H,3,FALSE)</f>
        <v>0</v>
      </c>
      <c r="H308" s="195" t="e">
        <f>VLOOKUP(A:A,'NZ &amp; Pacific Island Rates'!B:G,2,FALSE)</f>
        <v>#N/A</v>
      </c>
      <c r="I308" s="195">
        <v>62.5</v>
      </c>
      <c r="J308" s="195">
        <v>10</v>
      </c>
      <c r="K308" s="494" t="s">
        <v>627</v>
      </c>
      <c r="L308" s="195">
        <f t="shared" si="208"/>
        <v>105.5</v>
      </c>
      <c r="M308" s="42">
        <f t="shared" si="198"/>
        <v>105.5</v>
      </c>
      <c r="N308" s="42">
        <f t="shared" si="190"/>
        <v>105.5</v>
      </c>
      <c r="O308" s="42">
        <f t="shared" si="199"/>
        <v>105.5</v>
      </c>
      <c r="P308" s="42" t="str">
        <f t="shared" si="202"/>
        <v>SIN</v>
      </c>
      <c r="Q308" s="657">
        <f>VLOOKUP(A:A,'MCN Singapore onf rates'!E:K,7,FALSE)</f>
        <v>28</v>
      </c>
      <c r="R308" s="42">
        <f t="shared" si="191"/>
        <v>105.5</v>
      </c>
      <c r="S308" s="42">
        <f t="shared" si="192"/>
        <v>105.5</v>
      </c>
      <c r="T308" s="42">
        <f t="shared" si="193"/>
        <v>105.5</v>
      </c>
      <c r="U308" s="42" t="str">
        <f t="shared" si="197"/>
        <v>SIN</v>
      </c>
      <c r="V308" s="657">
        <f>Q308-1</f>
        <v>27</v>
      </c>
      <c r="W308" s="42">
        <f t="shared" si="194"/>
        <v>105.5</v>
      </c>
      <c r="X308" s="42">
        <f t="shared" si="195"/>
        <v>105.5</v>
      </c>
      <c r="Y308" s="42">
        <f t="shared" si="196"/>
        <v>105.5</v>
      </c>
      <c r="Z308" s="54" t="str">
        <f t="shared" si="183"/>
        <v>SIN</v>
      </c>
      <c r="AA308" s="657">
        <f>V308-2</f>
        <v>25</v>
      </c>
      <c r="AB308" s="42">
        <f t="shared" si="209"/>
        <v>115.5</v>
      </c>
      <c r="AC308" s="42">
        <f t="shared" si="209"/>
        <v>115.5</v>
      </c>
      <c r="AD308" s="42">
        <f t="shared" si="209"/>
        <v>115.5</v>
      </c>
      <c r="AE308" s="42" t="s">
        <v>627</v>
      </c>
      <c r="AF308" s="657">
        <f>VLOOKUP(A:A,'MCN Singapore onf rates'!E:K,7,FALSE)-4</f>
        <v>24</v>
      </c>
      <c r="AG308" s="42">
        <f t="shared" si="210"/>
        <v>115.5</v>
      </c>
      <c r="AH308" s="42">
        <f t="shared" si="210"/>
        <v>115.5</v>
      </c>
      <c r="AI308" s="42">
        <f t="shared" si="210"/>
        <v>115.5</v>
      </c>
      <c r="AJ308" s="42" t="s">
        <v>627</v>
      </c>
      <c r="AK308" s="662">
        <f>VLOOKUP(A:A,'MCN Singapore onf rates'!E:K,7,FALSE)-7</f>
        <v>21</v>
      </c>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row>
    <row r="309" spans="1:62" s="656" customFormat="1">
      <c r="A309" s="39" t="s">
        <v>598</v>
      </c>
      <c r="B309" s="40" t="s">
        <v>303</v>
      </c>
      <c r="C309" s="40" t="s">
        <v>713</v>
      </c>
      <c r="D309" s="195" t="e">
        <f>VLOOKUP(A:A,'MCN Busan onf rates'!C:D,2,FALSE)</f>
        <v>#VALUE!</v>
      </c>
      <c r="E309" s="195">
        <f>VLOOKUP(A:A,'MCN Busan onf rates'!C:F,4,FALSE)</f>
        <v>0</v>
      </c>
      <c r="F309" s="195">
        <f>VLOOKUP(A:A,'MCN Singapore onf rates'!E:H,2,FALSE)</f>
        <v>33</v>
      </c>
      <c r="G309" s="195">
        <f>VLOOKUP(A:A,'MCN Singapore onf rates'!E:H,3,FALSE)</f>
        <v>0</v>
      </c>
      <c r="H309" s="195" t="e">
        <f>VLOOKUP(A:A,'NZ &amp; Pacific Island Rates'!B:G,2,FALSE)</f>
        <v>#N/A</v>
      </c>
      <c r="I309" s="195">
        <v>62.5</v>
      </c>
      <c r="J309" s="195">
        <v>10</v>
      </c>
      <c r="K309" s="494" t="s">
        <v>627</v>
      </c>
      <c r="L309" s="195">
        <f t="shared" si="208"/>
        <v>105.5</v>
      </c>
      <c r="M309" s="42">
        <f t="shared" si="198"/>
        <v>105.5</v>
      </c>
      <c r="N309" s="42">
        <f t="shared" si="190"/>
        <v>105.5</v>
      </c>
      <c r="O309" s="42">
        <f t="shared" si="199"/>
        <v>105.5</v>
      </c>
      <c r="P309" s="42" t="str">
        <f t="shared" si="202"/>
        <v>SIN</v>
      </c>
      <c r="Q309" s="657">
        <f>VLOOKUP(A:A,'MCN Singapore onf rates'!E:K,7,FALSE)</f>
        <v>29</v>
      </c>
      <c r="R309" s="42">
        <f t="shared" si="191"/>
        <v>105.5</v>
      </c>
      <c r="S309" s="42">
        <f t="shared" si="192"/>
        <v>105.5</v>
      </c>
      <c r="T309" s="42">
        <f t="shared" si="193"/>
        <v>105.5</v>
      </c>
      <c r="U309" s="42" t="str">
        <f t="shared" si="197"/>
        <v>SIN</v>
      </c>
      <c r="V309" s="657">
        <f>Q309-1</f>
        <v>28</v>
      </c>
      <c r="W309" s="42">
        <f t="shared" si="194"/>
        <v>105.5</v>
      </c>
      <c r="X309" s="42">
        <f t="shared" si="195"/>
        <v>105.5</v>
      </c>
      <c r="Y309" s="42">
        <f t="shared" si="196"/>
        <v>105.5</v>
      </c>
      <c r="Z309" s="54" t="str">
        <f t="shared" si="183"/>
        <v>SIN</v>
      </c>
      <c r="AA309" s="657">
        <f>V309-2</f>
        <v>26</v>
      </c>
      <c r="AB309" s="42">
        <f t="shared" si="209"/>
        <v>115.5</v>
      </c>
      <c r="AC309" s="42">
        <f t="shared" si="209"/>
        <v>115.5</v>
      </c>
      <c r="AD309" s="42">
        <f t="shared" si="209"/>
        <v>115.5</v>
      </c>
      <c r="AE309" s="42" t="s">
        <v>627</v>
      </c>
      <c r="AF309" s="657">
        <f>VLOOKUP(A:A,'MCN Singapore onf rates'!E:K,7,FALSE)-4</f>
        <v>25</v>
      </c>
      <c r="AG309" s="42">
        <f t="shared" si="210"/>
        <v>115.5</v>
      </c>
      <c r="AH309" s="42">
        <f t="shared" si="210"/>
        <v>115.5</v>
      </c>
      <c r="AI309" s="42">
        <f t="shared" si="210"/>
        <v>115.5</v>
      </c>
      <c r="AJ309" s="42" t="s">
        <v>627</v>
      </c>
      <c r="AK309" s="662">
        <f>VLOOKUP(A:A,'MCN Singapore onf rates'!E:K,7,FALSE)-7</f>
        <v>22</v>
      </c>
      <c r="AL309" s="29"/>
      <c r="AM309" s="29"/>
      <c r="AN309" s="29"/>
      <c r="AO309" s="29"/>
      <c r="AP309" s="29"/>
    </row>
    <row r="310" spans="1:62" s="656" customFormat="1">
      <c r="A310" s="39" t="s">
        <v>225</v>
      </c>
      <c r="B310" s="40" t="s">
        <v>226</v>
      </c>
      <c r="C310" s="40" t="s">
        <v>713</v>
      </c>
      <c r="D310" s="195" t="e">
        <f>VLOOKUP(A:A,'MCN Busan onf rates'!C:D,2,FALSE)</f>
        <v>#N/A</v>
      </c>
      <c r="E310" s="195" t="e">
        <f>VLOOKUP(A:A,'MCN Busan onf rates'!C:F,4,FALSE)</f>
        <v>#N/A</v>
      </c>
      <c r="F310" s="195">
        <f>VLOOKUP(A:A,'MCN Singapore onf rates'!E:H,2,FALSE)</f>
        <v>240</v>
      </c>
      <c r="G310" s="195">
        <f>VLOOKUP(A:A,'MCN Singapore onf rates'!E:H,3,FALSE)</f>
        <v>0</v>
      </c>
      <c r="H310" s="195" t="e">
        <f>VLOOKUP(A310,'NZ &amp; Pacific Island Rates'!B:G,2,FALSE)</f>
        <v>#N/A</v>
      </c>
      <c r="I310" s="195">
        <v>62.5</v>
      </c>
      <c r="J310" s="195">
        <v>10</v>
      </c>
      <c r="K310" s="494" t="s">
        <v>627</v>
      </c>
      <c r="L310" s="195">
        <f t="shared" si="208"/>
        <v>312.5</v>
      </c>
      <c r="M310" s="42">
        <f t="shared" si="198"/>
        <v>312.5</v>
      </c>
      <c r="N310" s="42">
        <f t="shared" si="190"/>
        <v>312.5</v>
      </c>
      <c r="O310" s="42">
        <f t="shared" si="199"/>
        <v>312.5</v>
      </c>
      <c r="P310" s="42" t="str">
        <f t="shared" si="202"/>
        <v>SIN</v>
      </c>
      <c r="Q310" s="657" t="str">
        <f>VLOOKUP(A:A,'MCN Singapore onf rates'!E:K,7,FALSE)</f>
        <v>ON APP</v>
      </c>
      <c r="R310" s="42">
        <f t="shared" si="191"/>
        <v>312.5</v>
      </c>
      <c r="S310" s="42">
        <f t="shared" si="192"/>
        <v>312.5</v>
      </c>
      <c r="T310" s="42">
        <f t="shared" si="193"/>
        <v>312.5</v>
      </c>
      <c r="U310" s="42" t="str">
        <f t="shared" si="197"/>
        <v>SIN</v>
      </c>
      <c r="V310" s="658" t="s">
        <v>690</v>
      </c>
      <c r="W310" s="42">
        <f t="shared" si="194"/>
        <v>312.5</v>
      </c>
      <c r="X310" s="42">
        <f t="shared" si="195"/>
        <v>312.5</v>
      </c>
      <c r="Y310" s="42">
        <f t="shared" si="196"/>
        <v>312.5</v>
      </c>
      <c r="Z310" s="54" t="str">
        <f t="shared" si="183"/>
        <v>SIN</v>
      </c>
      <c r="AA310" s="657" t="s">
        <v>690</v>
      </c>
      <c r="AB310" s="42">
        <f t="shared" si="209"/>
        <v>322.5</v>
      </c>
      <c r="AC310" s="42">
        <f t="shared" si="209"/>
        <v>322.5</v>
      </c>
      <c r="AD310" s="42">
        <f t="shared" si="209"/>
        <v>322.5</v>
      </c>
      <c r="AE310" s="42" t="s">
        <v>627</v>
      </c>
      <c r="AF310" s="657" t="str">
        <f>VLOOKUP(A:A,'MCN Singapore onf rates'!E:K,7,FALSE)</f>
        <v>ON APP</v>
      </c>
      <c r="AG310" s="42">
        <f t="shared" si="210"/>
        <v>322.5</v>
      </c>
      <c r="AH310" s="42">
        <f t="shared" si="210"/>
        <v>322.5</v>
      </c>
      <c r="AI310" s="42">
        <f t="shared" si="210"/>
        <v>322.5</v>
      </c>
      <c r="AJ310" s="42" t="s">
        <v>627</v>
      </c>
      <c r="AK310" s="662" t="str">
        <f>AF310</f>
        <v>ON APP</v>
      </c>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row>
    <row r="311" spans="1:62" s="656" customFormat="1">
      <c r="A311" s="39" t="s">
        <v>66</v>
      </c>
      <c r="B311" s="40" t="s">
        <v>141</v>
      </c>
      <c r="C311" s="40" t="s">
        <v>713</v>
      </c>
      <c r="D311" s="195">
        <f>VLOOKUP(A:A,'MCN Busan onf rates'!C:D,2,FALSE)</f>
        <v>45</v>
      </c>
      <c r="E311" s="195">
        <f>VLOOKUP(A:A,'MCN Busan onf rates'!C:F,4,FALSE)</f>
        <v>0</v>
      </c>
      <c r="F311" s="195">
        <f>VLOOKUP(A:A,'MCN Singapore onf rates'!E:H,2,FALSE)</f>
        <v>24</v>
      </c>
      <c r="G311" s="195">
        <f>VLOOKUP(A:A,'MCN Singapore onf rates'!E:H,3,FALSE)</f>
        <v>0</v>
      </c>
      <c r="H311" s="195" t="e">
        <f>VLOOKUP(A:A,'NZ &amp; Pacific Island Rates'!B:G,2,FALSE)</f>
        <v>#N/A</v>
      </c>
      <c r="I311" s="195">
        <v>62.5</v>
      </c>
      <c r="J311" s="195">
        <v>10</v>
      </c>
      <c r="K311" s="494" t="s">
        <v>627</v>
      </c>
      <c r="L311" s="195">
        <f t="shared" si="208"/>
        <v>96.5</v>
      </c>
      <c r="M311" s="42">
        <f t="shared" si="198"/>
        <v>96.5</v>
      </c>
      <c r="N311" s="42">
        <f t="shared" si="190"/>
        <v>96.5</v>
      </c>
      <c r="O311" s="42">
        <f t="shared" si="199"/>
        <v>96.5</v>
      </c>
      <c r="P311" s="42" t="str">
        <f t="shared" si="202"/>
        <v>SIN</v>
      </c>
      <c r="Q311" s="657">
        <f>VLOOKUP(A:A,'MCN Singapore onf rates'!E:K,7,FALSE)</f>
        <v>24</v>
      </c>
      <c r="R311" s="42">
        <f t="shared" si="191"/>
        <v>96.5</v>
      </c>
      <c r="S311" s="42">
        <f t="shared" si="192"/>
        <v>96.5</v>
      </c>
      <c r="T311" s="42">
        <f t="shared" si="193"/>
        <v>96.5</v>
      </c>
      <c r="U311" s="42" t="str">
        <f t="shared" si="197"/>
        <v>SIN</v>
      </c>
      <c r="V311" s="657">
        <f>Q311-1</f>
        <v>23</v>
      </c>
      <c r="W311" s="42">
        <f t="shared" si="194"/>
        <v>96.5</v>
      </c>
      <c r="X311" s="42">
        <f t="shared" si="195"/>
        <v>96.5</v>
      </c>
      <c r="Y311" s="42">
        <f t="shared" si="196"/>
        <v>96.5</v>
      </c>
      <c r="Z311" s="54" t="str">
        <f t="shared" si="183"/>
        <v>SIN</v>
      </c>
      <c r="AA311" s="657">
        <f>V311-2</f>
        <v>21</v>
      </c>
      <c r="AB311" s="42">
        <f t="shared" si="209"/>
        <v>106.5</v>
      </c>
      <c r="AC311" s="42">
        <f t="shared" si="209"/>
        <v>106.5</v>
      </c>
      <c r="AD311" s="42">
        <f t="shared" si="209"/>
        <v>106.5</v>
      </c>
      <c r="AE311" s="42" t="s">
        <v>627</v>
      </c>
      <c r="AF311" s="657">
        <f>VLOOKUP(A:A,'MCN Singapore onf rates'!E:K,7,FALSE)-4</f>
        <v>20</v>
      </c>
      <c r="AG311" s="42">
        <f t="shared" si="210"/>
        <v>106.5</v>
      </c>
      <c r="AH311" s="42">
        <f t="shared" si="210"/>
        <v>106.5</v>
      </c>
      <c r="AI311" s="42">
        <f t="shared" si="210"/>
        <v>106.5</v>
      </c>
      <c r="AJ311" s="42" t="s">
        <v>627</v>
      </c>
      <c r="AK311" s="662">
        <f>VLOOKUP(A:A,'MCN Singapore onf rates'!E:K,7,FALSE)-7</f>
        <v>17</v>
      </c>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row>
    <row r="312" spans="1:62" s="656" customFormat="1">
      <c r="A312" s="39" t="s">
        <v>1</v>
      </c>
      <c r="B312" s="40" t="s">
        <v>141</v>
      </c>
      <c r="C312" s="40" t="s">
        <v>713</v>
      </c>
      <c r="D312" s="195">
        <f>VLOOKUP(A:A,'MCN Busan onf rates'!C:D,2,FALSE)</f>
        <v>45</v>
      </c>
      <c r="E312" s="195">
        <f>VLOOKUP(A:A,'MCN Busan onf rates'!C:F,4,FALSE)</f>
        <v>0</v>
      </c>
      <c r="F312" s="195">
        <f>VLOOKUP(A:A,'MCN Singapore onf rates'!E:H,2,FALSE)</f>
        <v>25</v>
      </c>
      <c r="G312" s="195">
        <f>VLOOKUP(A:A,'MCN Singapore onf rates'!E:H,3,FALSE)</f>
        <v>0</v>
      </c>
      <c r="H312" s="195" t="e">
        <f>VLOOKUP(A:A,'NZ &amp; Pacific Island Rates'!B:G,2,FALSE)</f>
        <v>#N/A</v>
      </c>
      <c r="I312" s="195">
        <v>62.5</v>
      </c>
      <c r="J312" s="195">
        <v>10</v>
      </c>
      <c r="K312" s="494" t="s">
        <v>627</v>
      </c>
      <c r="L312" s="195">
        <f t="shared" si="208"/>
        <v>97.5</v>
      </c>
      <c r="M312" s="42">
        <f t="shared" si="198"/>
        <v>97.5</v>
      </c>
      <c r="N312" s="42">
        <f t="shared" si="190"/>
        <v>97.5</v>
      </c>
      <c r="O312" s="42">
        <f t="shared" si="199"/>
        <v>97.5</v>
      </c>
      <c r="P312" s="42" t="str">
        <f t="shared" si="202"/>
        <v>SIN</v>
      </c>
      <c r="Q312" s="657">
        <f>VLOOKUP(A:A,'MCN Singapore onf rates'!E:K,7,FALSE)</f>
        <v>25</v>
      </c>
      <c r="R312" s="42">
        <f t="shared" si="191"/>
        <v>97.5</v>
      </c>
      <c r="S312" s="42">
        <f t="shared" si="192"/>
        <v>97.5</v>
      </c>
      <c r="T312" s="42">
        <f t="shared" si="193"/>
        <v>97.5</v>
      </c>
      <c r="U312" s="42" t="str">
        <f t="shared" si="197"/>
        <v>SIN</v>
      </c>
      <c r="V312" s="657">
        <f>Q312-1</f>
        <v>24</v>
      </c>
      <c r="W312" s="42">
        <f t="shared" si="194"/>
        <v>97.5</v>
      </c>
      <c r="X312" s="42">
        <f t="shared" si="195"/>
        <v>97.5</v>
      </c>
      <c r="Y312" s="42">
        <f t="shared" si="196"/>
        <v>97.5</v>
      </c>
      <c r="Z312" s="54" t="str">
        <f t="shared" si="183"/>
        <v>SIN</v>
      </c>
      <c r="AA312" s="657">
        <f>V312-2</f>
        <v>22</v>
      </c>
      <c r="AB312" s="42">
        <f t="shared" si="209"/>
        <v>107.5</v>
      </c>
      <c r="AC312" s="42">
        <f t="shared" si="209"/>
        <v>107.5</v>
      </c>
      <c r="AD312" s="42">
        <f t="shared" si="209"/>
        <v>107.5</v>
      </c>
      <c r="AE312" s="42" t="s">
        <v>627</v>
      </c>
      <c r="AF312" s="657">
        <f>VLOOKUP(A:A,'MCN Singapore onf rates'!E:K,7,FALSE)-4</f>
        <v>21</v>
      </c>
      <c r="AG312" s="42">
        <f t="shared" si="210"/>
        <v>107.5</v>
      </c>
      <c r="AH312" s="42">
        <f t="shared" si="210"/>
        <v>107.5</v>
      </c>
      <c r="AI312" s="42">
        <f t="shared" si="210"/>
        <v>107.5</v>
      </c>
      <c r="AJ312" s="42" t="s">
        <v>627</v>
      </c>
      <c r="AK312" s="662">
        <f>VLOOKUP(A:A,'MCN Singapore onf rates'!E:K,7,FALSE)-7</f>
        <v>18</v>
      </c>
      <c r="AL312" s="29"/>
      <c r="AM312" s="29"/>
      <c r="AN312" s="29"/>
      <c r="AO312" s="29"/>
      <c r="AP312" s="29"/>
    </row>
    <row r="313" spans="1:62" s="656" customFormat="1" ht="16.2" customHeight="1">
      <c r="A313" s="39" t="s">
        <v>671</v>
      </c>
      <c r="B313" s="40" t="s">
        <v>141</v>
      </c>
      <c r="C313" s="40" t="s">
        <v>713</v>
      </c>
      <c r="D313" s="195" t="e">
        <f>VLOOKUP(A:A,'MCN Busan onf rates'!C:D,2,FALSE)</f>
        <v>#N/A</v>
      </c>
      <c r="E313" s="195" t="e">
        <f>VLOOKUP(A:A,'MCN Busan onf rates'!C:F,4,FALSE)</f>
        <v>#N/A</v>
      </c>
      <c r="F313" s="195">
        <f>VLOOKUP(A:A,'MCN Singapore onf rates'!E:H,2,FALSE)</f>
        <v>26</v>
      </c>
      <c r="G313" s="195">
        <f>VLOOKUP(A:A,'MCN Singapore onf rates'!E:H,3,FALSE)</f>
        <v>0</v>
      </c>
      <c r="H313" s="195" t="e">
        <f>VLOOKUP(A313,'NZ &amp; Pacific Island Rates'!B:G,2,FALSE)</f>
        <v>#N/A</v>
      </c>
      <c r="I313" s="195">
        <v>62.5</v>
      </c>
      <c r="J313" s="195">
        <v>10</v>
      </c>
      <c r="K313" s="494" t="s">
        <v>627</v>
      </c>
      <c r="L313" s="195">
        <f t="shared" si="208"/>
        <v>98.5</v>
      </c>
      <c r="M313" s="42">
        <f t="shared" si="198"/>
        <v>98.5</v>
      </c>
      <c r="N313" s="42">
        <f t="shared" si="190"/>
        <v>98.5</v>
      </c>
      <c r="O313" s="42">
        <f t="shared" si="199"/>
        <v>98.5</v>
      </c>
      <c r="P313" s="42" t="str">
        <f t="shared" si="202"/>
        <v>SIN</v>
      </c>
      <c r="Q313" s="657">
        <f>VLOOKUP(A:A,'MCN Singapore onf rates'!E:K,7,FALSE)</f>
        <v>25</v>
      </c>
      <c r="R313" s="42">
        <f t="shared" si="191"/>
        <v>98.5</v>
      </c>
      <c r="S313" s="42">
        <f t="shared" si="192"/>
        <v>98.5</v>
      </c>
      <c r="T313" s="42">
        <f t="shared" si="193"/>
        <v>98.5</v>
      </c>
      <c r="U313" s="42" t="str">
        <f t="shared" si="197"/>
        <v>SIN</v>
      </c>
      <c r="V313" s="657">
        <f>Q313-1</f>
        <v>24</v>
      </c>
      <c r="W313" s="42">
        <f t="shared" si="194"/>
        <v>98.5</v>
      </c>
      <c r="X313" s="42">
        <f t="shared" si="195"/>
        <v>98.5</v>
      </c>
      <c r="Y313" s="42">
        <f t="shared" si="196"/>
        <v>98.5</v>
      </c>
      <c r="Z313" s="54" t="str">
        <f t="shared" si="183"/>
        <v>SIN</v>
      </c>
      <c r="AA313" s="657">
        <f>V313-2</f>
        <v>22</v>
      </c>
      <c r="AB313" s="42">
        <f t="shared" si="209"/>
        <v>108.5</v>
      </c>
      <c r="AC313" s="42">
        <f t="shared" si="209"/>
        <v>108.5</v>
      </c>
      <c r="AD313" s="42">
        <f t="shared" si="209"/>
        <v>108.5</v>
      </c>
      <c r="AE313" s="42" t="s">
        <v>627</v>
      </c>
      <c r="AF313" s="657">
        <f>VLOOKUP(A:A,'MCN Singapore onf rates'!E:K,7,FALSE)-4</f>
        <v>21</v>
      </c>
      <c r="AG313" s="42">
        <f t="shared" si="210"/>
        <v>108.5</v>
      </c>
      <c r="AH313" s="42">
        <f t="shared" si="210"/>
        <v>108.5</v>
      </c>
      <c r="AI313" s="42">
        <f t="shared" si="210"/>
        <v>108.5</v>
      </c>
      <c r="AJ313" s="42" t="s">
        <v>627</v>
      </c>
      <c r="AK313" s="662">
        <f>VLOOKUP(A:A,'MCN Singapore onf rates'!E:K,7,FALSE)-7</f>
        <v>18</v>
      </c>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row>
    <row r="314" spans="1:62" s="656" customFormat="1">
      <c r="A314" s="39" t="s">
        <v>1095</v>
      </c>
      <c r="B314" s="40" t="s">
        <v>1095</v>
      </c>
      <c r="C314" s="40" t="s">
        <v>605</v>
      </c>
      <c r="D314" s="195" t="e">
        <f>VLOOKUP(A:A,'MCN Busan onf rates'!C:D,2,FALSE)</f>
        <v>#N/A</v>
      </c>
      <c r="E314" s="195" t="e">
        <f>VLOOKUP(A:A,'MCN Busan onf rates'!C:F,4,FALSE)</f>
        <v>#N/A</v>
      </c>
      <c r="F314" s="195" t="e">
        <f>VLOOKUP(A:A,'MCN Singapore onf rates'!E:H,2,FALSE)</f>
        <v>#N/A</v>
      </c>
      <c r="G314" s="195" t="s">
        <v>1462</v>
      </c>
      <c r="H314" s="195">
        <f>VLOOKUP(A314,'NZ &amp; Pacific Island Rates'!B:G,2,FALSE)</f>
        <v>330</v>
      </c>
      <c r="I314" s="195">
        <v>0</v>
      </c>
      <c r="J314" s="195">
        <v>30</v>
      </c>
      <c r="K314" s="474" t="s">
        <v>667</v>
      </c>
      <c r="L314" s="195">
        <f>SUM(H314+J314)</f>
        <v>360</v>
      </c>
      <c r="M314" s="51">
        <f t="shared" si="198"/>
        <v>360</v>
      </c>
      <c r="N314" s="51">
        <f t="shared" si="190"/>
        <v>360</v>
      </c>
      <c r="O314" s="42">
        <f t="shared" si="199"/>
        <v>360</v>
      </c>
      <c r="P314" s="51" t="str">
        <f t="shared" si="202"/>
        <v>AKL</v>
      </c>
      <c r="Q314" s="51" t="s">
        <v>690</v>
      </c>
      <c r="R314" s="51">
        <f t="shared" si="191"/>
        <v>360</v>
      </c>
      <c r="S314" s="51">
        <f t="shared" si="192"/>
        <v>360</v>
      </c>
      <c r="T314" s="51">
        <f t="shared" si="193"/>
        <v>360</v>
      </c>
      <c r="U314" s="51" t="str">
        <f t="shared" si="197"/>
        <v>AKL</v>
      </c>
      <c r="V314" s="493" t="s">
        <v>690</v>
      </c>
      <c r="W314" s="51">
        <f t="shared" si="194"/>
        <v>360</v>
      </c>
      <c r="X314" s="51">
        <f t="shared" si="195"/>
        <v>360</v>
      </c>
      <c r="Y314" s="51">
        <f t="shared" si="196"/>
        <v>360</v>
      </c>
      <c r="Z314" s="54" t="str">
        <f t="shared" si="183"/>
        <v>AKL</v>
      </c>
      <c r="AA314" s="492" t="s">
        <v>690</v>
      </c>
      <c r="AB314" s="51" t="s">
        <v>690</v>
      </c>
      <c r="AC314" s="51" t="s">
        <v>690</v>
      </c>
      <c r="AD314" s="51" t="s">
        <v>690</v>
      </c>
      <c r="AE314" s="51" t="s">
        <v>690</v>
      </c>
      <c r="AF314" s="51" t="s">
        <v>690</v>
      </c>
      <c r="AG314" s="51" t="s">
        <v>690</v>
      </c>
      <c r="AH314" s="51" t="s">
        <v>690</v>
      </c>
      <c r="AI314" s="51" t="s">
        <v>690</v>
      </c>
      <c r="AJ314" s="51" t="s">
        <v>690</v>
      </c>
      <c r="AK314" s="53" t="str">
        <f>AF314</f>
        <v>ON APP</v>
      </c>
      <c r="AL314" s="170"/>
      <c r="AM314" s="170"/>
      <c r="AN314" s="170"/>
      <c r="AO314" s="170"/>
      <c r="AP314" s="170"/>
      <c r="AQ314" s="29"/>
      <c r="AR314" s="29"/>
      <c r="AS314" s="29"/>
      <c r="AT314" s="29"/>
      <c r="AU314" s="29"/>
      <c r="AV314" s="29"/>
      <c r="AW314" s="29"/>
      <c r="AX314" s="29"/>
      <c r="AY314" s="29"/>
      <c r="AZ314" s="29"/>
      <c r="BA314" s="29"/>
      <c r="BB314" s="29"/>
      <c r="BC314" s="29"/>
      <c r="BD314" s="29"/>
      <c r="BE314" s="29"/>
      <c r="BF314" s="29"/>
      <c r="BG314" s="29"/>
      <c r="BH314" s="29"/>
      <c r="BI314" s="29"/>
      <c r="BJ314" s="29"/>
    </row>
    <row r="315" spans="1:62" s="656" customFormat="1">
      <c r="A315" s="39" t="s">
        <v>851</v>
      </c>
      <c r="B315" s="40" t="s">
        <v>850</v>
      </c>
      <c r="C315" s="40" t="s">
        <v>605</v>
      </c>
      <c r="D315" s="195" t="e">
        <f>VLOOKUP(A:A,'MCN Busan onf rates'!C:D,2,FALSE)</f>
        <v>#N/A</v>
      </c>
      <c r="E315" s="195" t="e">
        <f>VLOOKUP(A:A,'MCN Busan onf rates'!C:F,4,FALSE)</f>
        <v>#N/A</v>
      </c>
      <c r="F315" s="195" t="e">
        <f>VLOOKUP(A:A,'MCN Singapore onf rates'!E:H,2,FALSE)</f>
        <v>#N/A</v>
      </c>
      <c r="G315" s="195" t="s">
        <v>1462</v>
      </c>
      <c r="H315" s="195">
        <f>VLOOKUP(A315,'NZ &amp; Pacific Island Rates'!B:G,2,FALSE)</f>
        <v>225</v>
      </c>
      <c r="I315" s="195">
        <v>0</v>
      </c>
      <c r="J315" s="195">
        <v>30</v>
      </c>
      <c r="K315" s="474" t="s">
        <v>667</v>
      </c>
      <c r="L315" s="195">
        <f>SUM(H315+J315)</f>
        <v>255</v>
      </c>
      <c r="M315" s="51">
        <f t="shared" si="198"/>
        <v>255</v>
      </c>
      <c r="N315" s="51">
        <f t="shared" si="190"/>
        <v>255</v>
      </c>
      <c r="O315" s="42">
        <f t="shared" si="199"/>
        <v>255</v>
      </c>
      <c r="P315" s="51" t="str">
        <f t="shared" si="202"/>
        <v>AKL</v>
      </c>
      <c r="Q315" s="52" t="s">
        <v>690</v>
      </c>
      <c r="R315" s="51">
        <f t="shared" si="191"/>
        <v>255</v>
      </c>
      <c r="S315" s="51">
        <f t="shared" si="192"/>
        <v>255</v>
      </c>
      <c r="T315" s="51">
        <f t="shared" si="193"/>
        <v>255</v>
      </c>
      <c r="U315" s="51" t="str">
        <f t="shared" si="197"/>
        <v>AKL</v>
      </c>
      <c r="V315" s="493" t="s">
        <v>690</v>
      </c>
      <c r="W315" s="51">
        <f t="shared" si="194"/>
        <v>255</v>
      </c>
      <c r="X315" s="51">
        <f t="shared" si="195"/>
        <v>255</v>
      </c>
      <c r="Y315" s="51">
        <f t="shared" si="196"/>
        <v>255</v>
      </c>
      <c r="Z315" s="54" t="str">
        <f t="shared" si="183"/>
        <v>AKL</v>
      </c>
      <c r="AA315" s="492" t="s">
        <v>690</v>
      </c>
      <c r="AB315" s="51" t="s">
        <v>690</v>
      </c>
      <c r="AC315" s="51" t="s">
        <v>690</v>
      </c>
      <c r="AD315" s="51" t="s">
        <v>690</v>
      </c>
      <c r="AE315" s="51" t="s">
        <v>690</v>
      </c>
      <c r="AF315" s="51" t="s">
        <v>690</v>
      </c>
      <c r="AG315" s="51" t="s">
        <v>690</v>
      </c>
      <c r="AH315" s="51" t="s">
        <v>690</v>
      </c>
      <c r="AI315" s="51" t="s">
        <v>690</v>
      </c>
      <c r="AJ315" s="51" t="s">
        <v>690</v>
      </c>
      <c r="AK315" s="53" t="s">
        <v>690</v>
      </c>
      <c r="AL315" s="170"/>
      <c r="AM315" s="170"/>
      <c r="AN315" s="170"/>
      <c r="AO315" s="170"/>
      <c r="AP315" s="170"/>
    </row>
    <row r="316" spans="1:62" s="656" customFormat="1" ht="13.2" customHeight="1">
      <c r="A316" s="39" t="s">
        <v>1096</v>
      </c>
      <c r="B316" s="40" t="s">
        <v>850</v>
      </c>
      <c r="C316" s="40" t="s">
        <v>605</v>
      </c>
      <c r="D316" s="195" t="e">
        <f>VLOOKUP(A:A,'MCN Busan onf rates'!C:D,2,FALSE)</f>
        <v>#N/A</v>
      </c>
      <c r="E316" s="195" t="e">
        <f>VLOOKUP(A:A,'MCN Busan onf rates'!C:F,4,FALSE)</f>
        <v>#N/A</v>
      </c>
      <c r="F316" s="195" t="e">
        <f>VLOOKUP(A:A,'MCN Singapore onf rates'!E:H,2,FALSE)</f>
        <v>#N/A</v>
      </c>
      <c r="G316" s="195" t="s">
        <v>1462</v>
      </c>
      <c r="H316" s="195">
        <f>VLOOKUP(A316,'NZ &amp; Pacific Island Rates'!B:G,2,FALSE)</f>
        <v>395</v>
      </c>
      <c r="I316" s="195">
        <v>0</v>
      </c>
      <c r="J316" s="195">
        <v>30</v>
      </c>
      <c r="K316" s="474" t="s">
        <v>667</v>
      </c>
      <c r="L316" s="195">
        <f>SUM(H316+J316)</f>
        <v>425</v>
      </c>
      <c r="M316" s="51">
        <f t="shared" si="198"/>
        <v>425</v>
      </c>
      <c r="N316" s="51">
        <f t="shared" si="190"/>
        <v>425</v>
      </c>
      <c r="O316" s="42">
        <f t="shared" si="199"/>
        <v>425</v>
      </c>
      <c r="P316" s="51" t="str">
        <f t="shared" si="202"/>
        <v>AKL</v>
      </c>
      <c r="Q316" s="52" t="s">
        <v>690</v>
      </c>
      <c r="R316" s="51">
        <f t="shared" si="191"/>
        <v>425</v>
      </c>
      <c r="S316" s="51">
        <f t="shared" si="192"/>
        <v>425</v>
      </c>
      <c r="T316" s="51">
        <f t="shared" si="193"/>
        <v>425</v>
      </c>
      <c r="U316" s="51" t="str">
        <f t="shared" si="197"/>
        <v>AKL</v>
      </c>
      <c r="V316" s="493" t="s">
        <v>690</v>
      </c>
      <c r="W316" s="51">
        <f t="shared" si="194"/>
        <v>425</v>
      </c>
      <c r="X316" s="51">
        <f t="shared" si="195"/>
        <v>425</v>
      </c>
      <c r="Y316" s="51">
        <f t="shared" si="196"/>
        <v>425</v>
      </c>
      <c r="Z316" s="54" t="str">
        <f t="shared" si="183"/>
        <v>AKL</v>
      </c>
      <c r="AA316" s="492" t="s">
        <v>690</v>
      </c>
      <c r="AB316" s="51" t="s">
        <v>690</v>
      </c>
      <c r="AC316" s="51" t="s">
        <v>690</v>
      </c>
      <c r="AD316" s="51" t="s">
        <v>690</v>
      </c>
      <c r="AE316" s="51" t="s">
        <v>690</v>
      </c>
      <c r="AF316" s="51" t="s">
        <v>690</v>
      </c>
      <c r="AG316" s="51" t="s">
        <v>690</v>
      </c>
      <c r="AH316" s="51" t="s">
        <v>690</v>
      </c>
      <c r="AI316" s="51" t="s">
        <v>690</v>
      </c>
      <c r="AJ316" s="51" t="s">
        <v>690</v>
      </c>
      <c r="AK316" s="53" t="s">
        <v>690</v>
      </c>
      <c r="AL316" s="170"/>
      <c r="AM316" s="170"/>
      <c r="AN316" s="170"/>
      <c r="AO316" s="170"/>
      <c r="AP316" s="170"/>
      <c r="AQ316" s="29"/>
      <c r="AR316" s="29"/>
      <c r="AS316" s="29"/>
      <c r="AT316" s="29"/>
      <c r="AU316" s="29"/>
      <c r="AV316" s="29"/>
      <c r="AW316" s="29"/>
      <c r="AX316" s="29"/>
      <c r="AY316" s="29"/>
      <c r="AZ316" s="29"/>
      <c r="BA316" s="29"/>
      <c r="BB316" s="29"/>
      <c r="BC316" s="29"/>
      <c r="BD316" s="29"/>
      <c r="BE316" s="29"/>
      <c r="BF316" s="29"/>
      <c r="BG316" s="29"/>
      <c r="BH316" s="29"/>
      <c r="BI316" s="29"/>
      <c r="BJ316" s="29"/>
    </row>
    <row r="317" spans="1:62" s="656" customFormat="1" ht="15" customHeight="1">
      <c r="A317" s="39" t="s">
        <v>424</v>
      </c>
      <c r="B317" s="40" t="s">
        <v>672</v>
      </c>
      <c r="C317" s="40" t="s">
        <v>713</v>
      </c>
      <c r="D317" s="195">
        <f>VLOOKUP(A:A,'MCN Busan onf rates'!C:D,2,FALSE)</f>
        <v>390</v>
      </c>
      <c r="E317" s="195" t="str">
        <f>VLOOKUP(A:A,'MCN Busan onf rates'!C:F,4,FALSE)</f>
        <v>1CBM</v>
      </c>
      <c r="F317" s="195" t="e">
        <f>VLOOKUP(A:A,'MCN Singapore onf rates'!E:H,2,FALSE)</f>
        <v>#N/A</v>
      </c>
      <c r="G317" s="195" t="s">
        <v>1462</v>
      </c>
      <c r="H317" s="195" t="e">
        <f>VLOOKUP(A:A,'NZ &amp; Pacific Island Rates'!B:G,2,FALSE)</f>
        <v>#N/A</v>
      </c>
      <c r="I317" s="195">
        <v>62.5</v>
      </c>
      <c r="J317" s="195">
        <v>10</v>
      </c>
      <c r="K317" s="474" t="s">
        <v>628</v>
      </c>
      <c r="L317" s="195">
        <f>SUM(I317+D317+J317)</f>
        <v>462.5</v>
      </c>
      <c r="M317" s="51">
        <f t="shared" si="198"/>
        <v>462.5</v>
      </c>
      <c r="N317" s="51">
        <f t="shared" ref="N317:N331" si="211">SUBTOTAL(9,M317)</f>
        <v>462.5</v>
      </c>
      <c r="O317" s="51">
        <f t="shared" si="199"/>
        <v>462.5</v>
      </c>
      <c r="P317" s="51" t="str">
        <f t="shared" si="202"/>
        <v>BUS</v>
      </c>
      <c r="Q317" s="52">
        <f>VLOOKUP(A:A,'MCN Busan onf rates'!C:K,9,FALSE)</f>
        <v>73</v>
      </c>
      <c r="R317" s="51">
        <f t="shared" si="191"/>
        <v>462.5</v>
      </c>
      <c r="S317" s="51">
        <f t="shared" si="192"/>
        <v>462.5</v>
      </c>
      <c r="T317" s="51">
        <f t="shared" si="193"/>
        <v>462.5</v>
      </c>
      <c r="U317" s="51" t="str">
        <f t="shared" si="197"/>
        <v>BUS</v>
      </c>
      <c r="V317" s="492">
        <f t="shared" ref="V317:V348" si="212">Q317-1</f>
        <v>72</v>
      </c>
      <c r="W317" s="51">
        <f t="shared" si="194"/>
        <v>462.5</v>
      </c>
      <c r="X317" s="51">
        <f t="shared" si="195"/>
        <v>462.5</v>
      </c>
      <c r="Y317" s="51">
        <f t="shared" si="196"/>
        <v>462.5</v>
      </c>
      <c r="Z317" s="51" t="str">
        <f t="shared" si="183"/>
        <v>BUS</v>
      </c>
      <c r="AA317" s="492">
        <f t="shared" ref="AA317:AA348" si="213">V317-2</f>
        <v>70</v>
      </c>
      <c r="AB317" s="51" t="s">
        <v>690</v>
      </c>
      <c r="AC317" s="51" t="s">
        <v>690</v>
      </c>
      <c r="AD317" s="51" t="s">
        <v>690</v>
      </c>
      <c r="AE317" s="51" t="s">
        <v>690</v>
      </c>
      <c r="AF317" s="51" t="s">
        <v>690</v>
      </c>
      <c r="AG317" s="51" t="s">
        <v>690</v>
      </c>
      <c r="AH317" s="51" t="s">
        <v>690</v>
      </c>
      <c r="AI317" s="51" t="s">
        <v>690</v>
      </c>
      <c r="AJ317" s="51" t="s">
        <v>690</v>
      </c>
      <c r="AK317" s="53" t="s">
        <v>690</v>
      </c>
      <c r="AL317" s="170"/>
      <c r="AM317" s="170"/>
      <c r="AN317" s="170"/>
      <c r="AO317" s="170"/>
      <c r="AP317" s="170"/>
      <c r="AQ317" s="29"/>
      <c r="AR317" s="29"/>
      <c r="AS317" s="29"/>
      <c r="AT317" s="29"/>
      <c r="AU317" s="29"/>
      <c r="AV317" s="29"/>
      <c r="AW317" s="29"/>
      <c r="AX317" s="29"/>
      <c r="AY317" s="29"/>
      <c r="AZ317" s="29"/>
      <c r="BA317" s="29"/>
      <c r="BB317" s="29"/>
      <c r="BC317" s="29"/>
      <c r="BD317" s="29"/>
      <c r="BE317" s="29"/>
      <c r="BF317" s="29"/>
      <c r="BG317" s="29"/>
      <c r="BH317" s="29"/>
      <c r="BI317" s="29"/>
      <c r="BJ317" s="29"/>
    </row>
    <row r="318" spans="1:62" s="656" customFormat="1">
      <c r="A318" s="39" t="s">
        <v>299</v>
      </c>
      <c r="B318" s="40" t="s">
        <v>245</v>
      </c>
      <c r="C318" s="40" t="s">
        <v>713</v>
      </c>
      <c r="D318" s="195" t="e">
        <f>VLOOKUP(A:A,'MCN Busan onf rates'!C:D,2,FALSE)</f>
        <v>#N/A</v>
      </c>
      <c r="E318" s="195" t="e">
        <f>VLOOKUP(A:A,'MCN Busan onf rates'!C:F,4,FALSE)</f>
        <v>#N/A</v>
      </c>
      <c r="F318" s="195">
        <f>VLOOKUP(A:A,'MCN Singapore onf rates'!E:H,2,FALSE)</f>
        <v>368</v>
      </c>
      <c r="G318" s="195">
        <f>VLOOKUP(A:A,'MCN Singapore onf rates'!E:H,3,FALSE)</f>
        <v>0</v>
      </c>
      <c r="H318" s="195" t="e">
        <f>VLOOKUP(A318,'NZ &amp; Pacific Island Rates'!B:G,2,FALSE)</f>
        <v>#N/A</v>
      </c>
      <c r="I318" s="195">
        <v>62.5</v>
      </c>
      <c r="J318" s="195">
        <v>10</v>
      </c>
      <c r="K318" s="494" t="s">
        <v>627</v>
      </c>
      <c r="L318" s="195">
        <f>SUM(I318+F318+J318)</f>
        <v>440.5</v>
      </c>
      <c r="M318" s="42">
        <f t="shared" si="198"/>
        <v>440.5</v>
      </c>
      <c r="N318" s="42">
        <f t="shared" si="211"/>
        <v>440.5</v>
      </c>
      <c r="O318" s="42">
        <f t="shared" si="199"/>
        <v>440.5</v>
      </c>
      <c r="P318" s="42" t="str">
        <f t="shared" si="202"/>
        <v>SIN</v>
      </c>
      <c r="Q318" s="657">
        <f>VLOOKUP(A:A,'MCN Singapore onf rates'!E:K,7,FALSE)</f>
        <v>61</v>
      </c>
      <c r="R318" s="42">
        <f t="shared" si="191"/>
        <v>440.5</v>
      </c>
      <c r="S318" s="42">
        <f t="shared" si="192"/>
        <v>440.5</v>
      </c>
      <c r="T318" s="42">
        <f t="shared" si="193"/>
        <v>440.5</v>
      </c>
      <c r="U318" s="42" t="str">
        <f t="shared" si="197"/>
        <v>SIN</v>
      </c>
      <c r="V318" s="657">
        <f t="shared" si="212"/>
        <v>60</v>
      </c>
      <c r="W318" s="42">
        <f t="shared" si="194"/>
        <v>440.5</v>
      </c>
      <c r="X318" s="42">
        <f t="shared" si="195"/>
        <v>440.5</v>
      </c>
      <c r="Y318" s="42">
        <f t="shared" si="196"/>
        <v>440.5</v>
      </c>
      <c r="Z318" s="54" t="str">
        <f t="shared" si="183"/>
        <v>SIN</v>
      </c>
      <c r="AA318" s="657">
        <f t="shared" si="213"/>
        <v>58</v>
      </c>
      <c r="AB318" s="42">
        <f t="shared" ref="AB318:AD322" si="214">SUM(W318+10)</f>
        <v>450.5</v>
      </c>
      <c r="AC318" s="42">
        <f t="shared" si="214"/>
        <v>450.5</v>
      </c>
      <c r="AD318" s="42">
        <f t="shared" si="214"/>
        <v>450.5</v>
      </c>
      <c r="AE318" s="42" t="s">
        <v>627</v>
      </c>
      <c r="AF318" s="657">
        <f>VLOOKUP(A:A,'MCN Singapore onf rates'!E:K,7,FALSE)-4</f>
        <v>57</v>
      </c>
      <c r="AG318" s="42">
        <f t="shared" ref="AG318:AI322" si="215">SUM(W318+10)</f>
        <v>450.5</v>
      </c>
      <c r="AH318" s="42">
        <f t="shared" si="215"/>
        <v>450.5</v>
      </c>
      <c r="AI318" s="42">
        <f t="shared" si="215"/>
        <v>450.5</v>
      </c>
      <c r="AJ318" s="42" t="s">
        <v>627</v>
      </c>
      <c r="AK318" s="662">
        <f>VLOOKUP(A:A,'MCN Singapore onf rates'!E:K,7,FALSE)-7</f>
        <v>54</v>
      </c>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row>
    <row r="319" spans="1:62" s="656" customFormat="1">
      <c r="A319" s="39" t="s">
        <v>86</v>
      </c>
      <c r="B319" s="40" t="s">
        <v>87</v>
      </c>
      <c r="C319" s="40" t="s">
        <v>713</v>
      </c>
      <c r="D319" s="195" t="e">
        <f>VLOOKUP(A:A,'MCN Busan onf rates'!C:D,2,FALSE)</f>
        <v>#N/A</v>
      </c>
      <c r="E319" s="195" t="e">
        <f>VLOOKUP(A:A,'MCN Busan onf rates'!C:F,4,FALSE)</f>
        <v>#N/A</v>
      </c>
      <c r="F319" s="195">
        <f>VLOOKUP(A:A,'MCN Singapore onf rates'!E:H,2,FALSE)</f>
        <v>220</v>
      </c>
      <c r="G319" s="195">
        <f>VLOOKUP(A:A,'MCN Singapore onf rates'!E:H,3,FALSE)</f>
        <v>0</v>
      </c>
      <c r="H319" s="195" t="e">
        <f>VLOOKUP(A319,'NZ &amp; Pacific Island Rates'!B:G,2,FALSE)</f>
        <v>#N/A</v>
      </c>
      <c r="I319" s="195">
        <v>62.5</v>
      </c>
      <c r="J319" s="195">
        <v>10</v>
      </c>
      <c r="K319" s="494" t="s">
        <v>627</v>
      </c>
      <c r="L319" s="195">
        <f>SUM(I319+F319+J319)</f>
        <v>292.5</v>
      </c>
      <c r="M319" s="42">
        <f t="shared" si="198"/>
        <v>292.5</v>
      </c>
      <c r="N319" s="42">
        <f t="shared" si="211"/>
        <v>292.5</v>
      </c>
      <c r="O319" s="42">
        <f t="shared" si="199"/>
        <v>292.5</v>
      </c>
      <c r="P319" s="42" t="str">
        <f t="shared" si="202"/>
        <v>SIN</v>
      </c>
      <c r="Q319" s="657">
        <f>VLOOKUP(A:A,'MCN Singapore onf rates'!E:K,7,FALSE)</f>
        <v>33</v>
      </c>
      <c r="R319" s="42">
        <f t="shared" si="191"/>
        <v>292.5</v>
      </c>
      <c r="S319" s="42">
        <f t="shared" si="192"/>
        <v>292.5</v>
      </c>
      <c r="T319" s="42">
        <f t="shared" si="193"/>
        <v>292.5</v>
      </c>
      <c r="U319" s="42" t="str">
        <f t="shared" si="197"/>
        <v>SIN</v>
      </c>
      <c r="V319" s="657">
        <f t="shared" si="212"/>
        <v>32</v>
      </c>
      <c r="W319" s="42">
        <f t="shared" si="194"/>
        <v>292.5</v>
      </c>
      <c r="X319" s="42">
        <f t="shared" si="195"/>
        <v>292.5</v>
      </c>
      <c r="Y319" s="42">
        <f t="shared" si="196"/>
        <v>292.5</v>
      </c>
      <c r="Z319" s="54" t="str">
        <f t="shared" si="183"/>
        <v>SIN</v>
      </c>
      <c r="AA319" s="657">
        <f t="shared" si="213"/>
        <v>30</v>
      </c>
      <c r="AB319" s="42">
        <f t="shared" si="214"/>
        <v>302.5</v>
      </c>
      <c r="AC319" s="42">
        <f t="shared" si="214"/>
        <v>302.5</v>
      </c>
      <c r="AD319" s="42">
        <f t="shared" si="214"/>
        <v>302.5</v>
      </c>
      <c r="AE319" s="42" t="s">
        <v>627</v>
      </c>
      <c r="AF319" s="657">
        <f>VLOOKUP(A:A,'MCN Singapore onf rates'!E:K,7,FALSE)-4</f>
        <v>29</v>
      </c>
      <c r="AG319" s="42">
        <f t="shared" si="215"/>
        <v>302.5</v>
      </c>
      <c r="AH319" s="42">
        <f t="shared" si="215"/>
        <v>302.5</v>
      </c>
      <c r="AI319" s="42">
        <f t="shared" si="215"/>
        <v>302.5</v>
      </c>
      <c r="AJ319" s="42" t="s">
        <v>627</v>
      </c>
      <c r="AK319" s="662">
        <f>VLOOKUP(A:A,'MCN Singapore onf rates'!E:K,7,FALSE)-7</f>
        <v>26</v>
      </c>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row>
    <row r="320" spans="1:62" s="656" customFormat="1">
      <c r="A320" s="39" t="s">
        <v>71</v>
      </c>
      <c r="B320" s="40" t="s">
        <v>87</v>
      </c>
      <c r="C320" s="40" t="s">
        <v>713</v>
      </c>
      <c r="D320" s="195" t="e">
        <f>VLOOKUP(A:A,'MCN Busan onf rates'!C:D,2,FALSE)</f>
        <v>#N/A</v>
      </c>
      <c r="E320" s="195" t="e">
        <f>VLOOKUP(A:A,'MCN Busan onf rates'!C:F,4,FALSE)</f>
        <v>#N/A</v>
      </c>
      <c r="F320" s="195">
        <f>VLOOKUP(A:A,'MCN Singapore onf rates'!E:H,2,FALSE)</f>
        <v>181</v>
      </c>
      <c r="G320" s="195">
        <f>VLOOKUP(A:A,'MCN Singapore onf rates'!E:H,3,FALSE)</f>
        <v>0</v>
      </c>
      <c r="H320" s="195" t="e">
        <f>VLOOKUP(A320,'NZ &amp; Pacific Island Rates'!B:G,2,FALSE)</f>
        <v>#N/A</v>
      </c>
      <c r="I320" s="195">
        <v>62.5</v>
      </c>
      <c r="J320" s="195">
        <v>10</v>
      </c>
      <c r="K320" s="494" t="s">
        <v>627</v>
      </c>
      <c r="L320" s="195">
        <f>SUM(I320+F320+J320)</f>
        <v>253.5</v>
      </c>
      <c r="M320" s="42">
        <f t="shared" si="198"/>
        <v>253.5</v>
      </c>
      <c r="N320" s="42">
        <f t="shared" si="211"/>
        <v>253.5</v>
      </c>
      <c r="O320" s="42">
        <f t="shared" si="199"/>
        <v>253.5</v>
      </c>
      <c r="P320" s="42" t="str">
        <f t="shared" si="202"/>
        <v>SIN</v>
      </c>
      <c r="Q320" s="657">
        <f>VLOOKUP(A:A,'MCN Singapore onf rates'!E:K,7,FALSE)</f>
        <v>30</v>
      </c>
      <c r="R320" s="42">
        <f t="shared" si="191"/>
        <v>253.5</v>
      </c>
      <c r="S320" s="42">
        <f t="shared" si="192"/>
        <v>253.5</v>
      </c>
      <c r="T320" s="42">
        <f t="shared" si="193"/>
        <v>253.5</v>
      </c>
      <c r="U320" s="42" t="str">
        <f t="shared" si="197"/>
        <v>SIN</v>
      </c>
      <c r="V320" s="657">
        <f t="shared" si="212"/>
        <v>29</v>
      </c>
      <c r="W320" s="42">
        <f t="shared" si="194"/>
        <v>253.5</v>
      </c>
      <c r="X320" s="42">
        <f t="shared" si="195"/>
        <v>253.5</v>
      </c>
      <c r="Y320" s="42">
        <f t="shared" si="196"/>
        <v>253.5</v>
      </c>
      <c r="Z320" s="42" t="str">
        <f t="shared" si="183"/>
        <v>SIN</v>
      </c>
      <c r="AA320" s="657">
        <f t="shared" si="213"/>
        <v>27</v>
      </c>
      <c r="AB320" s="42">
        <f t="shared" si="214"/>
        <v>263.5</v>
      </c>
      <c r="AC320" s="42">
        <f t="shared" si="214"/>
        <v>263.5</v>
      </c>
      <c r="AD320" s="42">
        <f t="shared" si="214"/>
        <v>263.5</v>
      </c>
      <c r="AE320" s="42" t="s">
        <v>627</v>
      </c>
      <c r="AF320" s="657">
        <f>VLOOKUP(A:A,'MCN Singapore onf rates'!E:K,7,FALSE)-4</f>
        <v>26</v>
      </c>
      <c r="AG320" s="42">
        <f t="shared" si="215"/>
        <v>263.5</v>
      </c>
      <c r="AH320" s="42">
        <f t="shared" si="215"/>
        <v>263.5</v>
      </c>
      <c r="AI320" s="42">
        <f t="shared" si="215"/>
        <v>263.5</v>
      </c>
      <c r="AJ320" s="42" t="s">
        <v>627</v>
      </c>
      <c r="AK320" s="662">
        <f>VLOOKUP(A:A,'MCN Singapore onf rates'!E:K,7,FALSE)-7</f>
        <v>23</v>
      </c>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row>
    <row r="321" spans="1:62" s="656" customFormat="1">
      <c r="A321" s="39" t="s">
        <v>673</v>
      </c>
      <c r="B321" s="40" t="s">
        <v>87</v>
      </c>
      <c r="C321" s="40" t="s">
        <v>713</v>
      </c>
      <c r="D321" s="195" t="e">
        <f>VLOOKUP(A:A,'MCN Busan onf rates'!C:D,2,FALSE)</f>
        <v>#N/A</v>
      </c>
      <c r="E321" s="195" t="e">
        <f>VLOOKUP(A:A,'MCN Busan onf rates'!C:F,4,FALSE)</f>
        <v>#N/A</v>
      </c>
      <c r="F321" s="195">
        <f>VLOOKUP(A:A,'MCN Singapore onf rates'!E:H,2,FALSE)</f>
        <v>181</v>
      </c>
      <c r="G321" s="195">
        <f>VLOOKUP(A:A,'MCN Singapore onf rates'!E:H,3,FALSE)</f>
        <v>0</v>
      </c>
      <c r="H321" s="195" t="e">
        <f>VLOOKUP(A321,'NZ &amp; Pacific Island Rates'!B:G,2,FALSE)</f>
        <v>#N/A</v>
      </c>
      <c r="I321" s="195">
        <v>62.5</v>
      </c>
      <c r="J321" s="195">
        <v>10</v>
      </c>
      <c r="K321" s="494" t="s">
        <v>627</v>
      </c>
      <c r="L321" s="195">
        <f>SUM(I321+F321+J321)</f>
        <v>253.5</v>
      </c>
      <c r="M321" s="42">
        <f t="shared" si="198"/>
        <v>253.5</v>
      </c>
      <c r="N321" s="42">
        <f t="shared" si="211"/>
        <v>253.5</v>
      </c>
      <c r="O321" s="42">
        <f t="shared" si="199"/>
        <v>253.5</v>
      </c>
      <c r="P321" s="42" t="str">
        <f t="shared" si="202"/>
        <v>SIN</v>
      </c>
      <c r="Q321" s="657">
        <f>VLOOKUP(A:A,'MCN Singapore onf rates'!E:K,7,FALSE)</f>
        <v>30</v>
      </c>
      <c r="R321" s="42">
        <f t="shared" si="191"/>
        <v>253.5</v>
      </c>
      <c r="S321" s="42">
        <f t="shared" si="192"/>
        <v>253.5</v>
      </c>
      <c r="T321" s="42">
        <f t="shared" si="193"/>
        <v>253.5</v>
      </c>
      <c r="U321" s="42" t="str">
        <f t="shared" si="197"/>
        <v>SIN</v>
      </c>
      <c r="V321" s="657">
        <f t="shared" si="212"/>
        <v>29</v>
      </c>
      <c r="W321" s="42">
        <f t="shared" si="194"/>
        <v>253.5</v>
      </c>
      <c r="X321" s="42">
        <f t="shared" si="195"/>
        <v>253.5</v>
      </c>
      <c r="Y321" s="42">
        <f t="shared" si="196"/>
        <v>253.5</v>
      </c>
      <c r="Z321" s="42" t="str">
        <f t="shared" si="183"/>
        <v>SIN</v>
      </c>
      <c r="AA321" s="657">
        <f t="shared" si="213"/>
        <v>27</v>
      </c>
      <c r="AB321" s="42">
        <f t="shared" si="214"/>
        <v>263.5</v>
      </c>
      <c r="AC321" s="42">
        <f t="shared" si="214"/>
        <v>263.5</v>
      </c>
      <c r="AD321" s="42">
        <f t="shared" si="214"/>
        <v>263.5</v>
      </c>
      <c r="AE321" s="42" t="s">
        <v>627</v>
      </c>
      <c r="AF321" s="657">
        <f>VLOOKUP(A:A,'MCN Singapore onf rates'!E:K,7,FALSE)-4</f>
        <v>26</v>
      </c>
      <c r="AG321" s="42">
        <f t="shared" si="215"/>
        <v>263.5</v>
      </c>
      <c r="AH321" s="42">
        <f t="shared" si="215"/>
        <v>263.5</v>
      </c>
      <c r="AI321" s="42">
        <f t="shared" si="215"/>
        <v>263.5</v>
      </c>
      <c r="AJ321" s="42" t="s">
        <v>627</v>
      </c>
      <c r="AK321" s="662">
        <f>VLOOKUP(A:A,'MCN Singapore onf rates'!E:K,7,FALSE)-7</f>
        <v>23</v>
      </c>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row>
    <row r="322" spans="1:62" s="656" customFormat="1">
      <c r="A322" s="39" t="s">
        <v>478</v>
      </c>
      <c r="B322" s="40" t="s">
        <v>87</v>
      </c>
      <c r="C322" s="40" t="s">
        <v>713</v>
      </c>
      <c r="D322" s="195" t="e">
        <f>VLOOKUP(A:A,'MCN Busan onf rates'!C:D,2,FALSE)</f>
        <v>#N/A</v>
      </c>
      <c r="E322" s="195" t="e">
        <f>VLOOKUP(A:A,'MCN Busan onf rates'!C:F,4,FALSE)</f>
        <v>#N/A</v>
      </c>
      <c r="F322" s="195">
        <f>VLOOKUP(A:A,'MCN Singapore onf rates'!E:H,2,FALSE)</f>
        <v>232</v>
      </c>
      <c r="G322" s="195">
        <f>VLOOKUP(A:A,'MCN Singapore onf rates'!E:H,3,FALSE)</f>
        <v>0</v>
      </c>
      <c r="H322" s="195" t="e">
        <f>VLOOKUP(A322,'NZ &amp; Pacific Island Rates'!B:G,2,FALSE)</f>
        <v>#N/A</v>
      </c>
      <c r="I322" s="195">
        <v>62.5</v>
      </c>
      <c r="J322" s="195">
        <v>10</v>
      </c>
      <c r="K322" s="494" t="s">
        <v>627</v>
      </c>
      <c r="L322" s="195">
        <f>SUM(I322+F322+J322)</f>
        <v>304.5</v>
      </c>
      <c r="M322" s="42">
        <f t="shared" si="198"/>
        <v>304.5</v>
      </c>
      <c r="N322" s="42">
        <f t="shared" si="211"/>
        <v>304.5</v>
      </c>
      <c r="O322" s="42">
        <f t="shared" si="199"/>
        <v>304.5</v>
      </c>
      <c r="P322" s="42" t="str">
        <f t="shared" si="202"/>
        <v>SIN</v>
      </c>
      <c r="Q322" s="657">
        <f>VLOOKUP(A:A,'MCN Singapore onf rates'!E:K,7,FALSE)</f>
        <v>33</v>
      </c>
      <c r="R322" s="42">
        <f t="shared" si="191"/>
        <v>304.5</v>
      </c>
      <c r="S322" s="42">
        <f t="shared" si="192"/>
        <v>304.5</v>
      </c>
      <c r="T322" s="42">
        <f t="shared" si="193"/>
        <v>304.5</v>
      </c>
      <c r="U322" s="42" t="str">
        <f t="shared" si="197"/>
        <v>SIN</v>
      </c>
      <c r="V322" s="657">
        <f t="shared" si="212"/>
        <v>32</v>
      </c>
      <c r="W322" s="42">
        <f t="shared" si="194"/>
        <v>304.5</v>
      </c>
      <c r="X322" s="42">
        <f t="shared" si="195"/>
        <v>304.5</v>
      </c>
      <c r="Y322" s="42">
        <f t="shared" si="196"/>
        <v>304.5</v>
      </c>
      <c r="Z322" s="54" t="str">
        <f t="shared" si="183"/>
        <v>SIN</v>
      </c>
      <c r="AA322" s="657">
        <f t="shared" si="213"/>
        <v>30</v>
      </c>
      <c r="AB322" s="42">
        <f t="shared" si="214"/>
        <v>314.5</v>
      </c>
      <c r="AC322" s="42">
        <f t="shared" si="214"/>
        <v>314.5</v>
      </c>
      <c r="AD322" s="42">
        <f t="shared" si="214"/>
        <v>314.5</v>
      </c>
      <c r="AE322" s="42" t="s">
        <v>627</v>
      </c>
      <c r="AF322" s="657">
        <f>VLOOKUP(A:A,'MCN Singapore onf rates'!E:K,7,FALSE)-4</f>
        <v>29</v>
      </c>
      <c r="AG322" s="42">
        <f t="shared" si="215"/>
        <v>314.5</v>
      </c>
      <c r="AH322" s="42">
        <f t="shared" si="215"/>
        <v>314.5</v>
      </c>
      <c r="AI322" s="42">
        <f t="shared" si="215"/>
        <v>314.5</v>
      </c>
      <c r="AJ322" s="42" t="s">
        <v>627</v>
      </c>
      <c r="AK322" s="662">
        <f>VLOOKUP(A:A,'MCN Singapore onf rates'!E:K,7,FALSE)-7</f>
        <v>26</v>
      </c>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row>
    <row r="323" spans="1:62" s="656" customFormat="1">
      <c r="A323" s="39" t="s">
        <v>161</v>
      </c>
      <c r="B323" s="40" t="s">
        <v>162</v>
      </c>
      <c r="C323" s="40" t="s">
        <v>713</v>
      </c>
      <c r="D323" s="195">
        <f>VLOOKUP(A:A,'MCN Busan onf rates'!C:D,2,FALSE)</f>
        <v>370</v>
      </c>
      <c r="E323" s="195">
        <f>VLOOKUP(A:A,'MCN Busan onf rates'!C:F,4,FALSE)</f>
        <v>0</v>
      </c>
      <c r="F323" s="195">
        <f>VLOOKUP(A:A,'MCN Singapore onf rates'!E:H,2,FALSE)</f>
        <v>322</v>
      </c>
      <c r="G323" s="195">
        <f>VLOOKUP(A:A,'MCN Singapore onf rates'!E:H,3,FALSE)</f>
        <v>0</v>
      </c>
      <c r="H323" s="195" t="e">
        <f>VLOOKUP(A:A,'NZ &amp; Pacific Island Rates'!B:G,2,FALSE)</f>
        <v>#N/A</v>
      </c>
      <c r="I323" s="195">
        <v>62.5</v>
      </c>
      <c r="J323" s="195">
        <v>10</v>
      </c>
      <c r="K323" s="494" t="s">
        <v>628</v>
      </c>
      <c r="L323" s="195">
        <f>SUM(I323+D323)</f>
        <v>432.5</v>
      </c>
      <c r="M323" s="42">
        <f t="shared" si="198"/>
        <v>432.5</v>
      </c>
      <c r="N323" s="42">
        <f t="shared" si="211"/>
        <v>432.5</v>
      </c>
      <c r="O323" s="42">
        <f t="shared" si="199"/>
        <v>432.5</v>
      </c>
      <c r="P323" s="42" t="str">
        <f t="shared" si="202"/>
        <v>BUS</v>
      </c>
      <c r="Q323" s="43">
        <f>VLOOKUP(A:A,'MCN Busan onf rates'!C:K,9,FALSE)</f>
        <v>80</v>
      </c>
      <c r="R323" s="42">
        <f t="shared" si="191"/>
        <v>432.5</v>
      </c>
      <c r="S323" s="42">
        <f t="shared" si="192"/>
        <v>432.5</v>
      </c>
      <c r="T323" s="42">
        <f t="shared" si="193"/>
        <v>432.5</v>
      </c>
      <c r="U323" s="42" t="str">
        <f t="shared" si="197"/>
        <v>BUS</v>
      </c>
      <c r="V323" s="657">
        <f t="shared" si="212"/>
        <v>79</v>
      </c>
      <c r="W323" s="42">
        <f t="shared" si="194"/>
        <v>432.5</v>
      </c>
      <c r="X323" s="42">
        <f t="shared" si="195"/>
        <v>432.5</v>
      </c>
      <c r="Y323" s="42">
        <f t="shared" si="196"/>
        <v>432.5</v>
      </c>
      <c r="Z323" s="54" t="str">
        <f t="shared" si="183"/>
        <v>BUS</v>
      </c>
      <c r="AA323" s="657">
        <f t="shared" si="213"/>
        <v>77</v>
      </c>
      <c r="AB323" s="42">
        <f>SUM(F323+I323+J323)</f>
        <v>394.5</v>
      </c>
      <c r="AC323" s="42">
        <f>SUM(AB323)</f>
        <v>394.5</v>
      </c>
      <c r="AD323" s="42">
        <f>SUM(AB323)</f>
        <v>394.5</v>
      </c>
      <c r="AE323" s="42" t="s">
        <v>627</v>
      </c>
      <c r="AF323" s="657">
        <f>VLOOKUP(A:A,'MCN Singapore onf rates'!E:K,7,FALSE)-4</f>
        <v>47</v>
      </c>
      <c r="AG323" s="42">
        <f>SUM(AB323+10)</f>
        <v>404.5</v>
      </c>
      <c r="AH323" s="42">
        <f>SUM(AC323+10)</f>
        <v>404.5</v>
      </c>
      <c r="AI323" s="42">
        <f>SUM(AD323+10)</f>
        <v>404.5</v>
      </c>
      <c r="AJ323" s="42" t="s">
        <v>627</v>
      </c>
      <c r="AK323" s="662">
        <f>VLOOKUP(A:A,'MCN Singapore onf rates'!E:K,7,FALSE)-7</f>
        <v>44</v>
      </c>
      <c r="AL323" s="191"/>
      <c r="AM323" s="191"/>
      <c r="AN323" s="191"/>
      <c r="AO323" s="191"/>
      <c r="AP323" s="191"/>
    </row>
    <row r="324" spans="1:62" s="656" customFormat="1">
      <c r="A324" s="39" t="s">
        <v>674</v>
      </c>
      <c r="B324" s="40" t="s">
        <v>162</v>
      </c>
      <c r="C324" s="40" t="s">
        <v>713</v>
      </c>
      <c r="D324" s="195" t="e">
        <f>VLOOKUP(A:A,'MCN Busan onf rates'!C:D,2,FALSE)</f>
        <v>#N/A</v>
      </c>
      <c r="E324" s="195" t="e">
        <f>VLOOKUP(A:A,'MCN Busan onf rates'!C:F,4,FALSE)</f>
        <v>#N/A</v>
      </c>
      <c r="F324" s="195">
        <f>VLOOKUP(A:A,'MCN Singapore onf rates'!E:H,2,FALSE)</f>
        <v>327</v>
      </c>
      <c r="G324" s="195">
        <f>VLOOKUP(A:A,'MCN Singapore onf rates'!E:H,3,FALSE)</f>
        <v>0</v>
      </c>
      <c r="H324" s="195" t="e">
        <f>VLOOKUP(A324,'NZ &amp; Pacific Island Rates'!B:G,2,FALSE)</f>
        <v>#N/A</v>
      </c>
      <c r="I324" s="195">
        <v>62.5</v>
      </c>
      <c r="J324" s="195">
        <v>10</v>
      </c>
      <c r="K324" s="494" t="s">
        <v>627</v>
      </c>
      <c r="L324" s="195">
        <f t="shared" ref="L324:L330" si="216">SUM(I324+F324+J324)</f>
        <v>399.5</v>
      </c>
      <c r="M324" s="42">
        <f t="shared" si="198"/>
        <v>399.5</v>
      </c>
      <c r="N324" s="42">
        <f t="shared" si="211"/>
        <v>399.5</v>
      </c>
      <c r="O324" s="42">
        <f t="shared" si="199"/>
        <v>399.5</v>
      </c>
      <c r="P324" s="42" t="str">
        <f t="shared" si="202"/>
        <v>SIN</v>
      </c>
      <c r="Q324" s="657">
        <f>VLOOKUP(A:A,'MCN Singapore onf rates'!E:K,7,FALSE)</f>
        <v>51</v>
      </c>
      <c r="R324" s="42">
        <f t="shared" si="191"/>
        <v>399.5</v>
      </c>
      <c r="S324" s="42">
        <f t="shared" si="192"/>
        <v>399.5</v>
      </c>
      <c r="T324" s="42">
        <f t="shared" si="193"/>
        <v>399.5</v>
      </c>
      <c r="U324" s="42" t="str">
        <f t="shared" si="197"/>
        <v>SIN</v>
      </c>
      <c r="V324" s="657">
        <f t="shared" si="212"/>
        <v>50</v>
      </c>
      <c r="W324" s="42">
        <f t="shared" si="194"/>
        <v>399.5</v>
      </c>
      <c r="X324" s="42">
        <f t="shared" si="195"/>
        <v>399.5</v>
      </c>
      <c r="Y324" s="42">
        <f t="shared" si="196"/>
        <v>399.5</v>
      </c>
      <c r="Z324" s="54" t="str">
        <f t="shared" si="183"/>
        <v>SIN</v>
      </c>
      <c r="AA324" s="657">
        <f t="shared" si="213"/>
        <v>48</v>
      </c>
      <c r="AB324" s="42">
        <f t="shared" ref="AB324:AD330" si="217">SUM(W324+10)</f>
        <v>409.5</v>
      </c>
      <c r="AC324" s="42">
        <f t="shared" si="217"/>
        <v>409.5</v>
      </c>
      <c r="AD324" s="42">
        <f t="shared" si="217"/>
        <v>409.5</v>
      </c>
      <c r="AE324" s="42" t="s">
        <v>627</v>
      </c>
      <c r="AF324" s="657">
        <f>VLOOKUP(A:A,'MCN Singapore onf rates'!E:K,7,FALSE)-4</f>
        <v>47</v>
      </c>
      <c r="AG324" s="42">
        <f t="shared" ref="AG324:AI330" si="218">SUM(W324+10)</f>
        <v>409.5</v>
      </c>
      <c r="AH324" s="42">
        <f t="shared" si="218"/>
        <v>409.5</v>
      </c>
      <c r="AI324" s="42">
        <f t="shared" si="218"/>
        <v>409.5</v>
      </c>
      <c r="AJ324" s="42" t="s">
        <v>627</v>
      </c>
      <c r="AK324" s="662">
        <f>VLOOKUP(A:A,'MCN Singapore onf rates'!E:K,7,FALSE)-7</f>
        <v>44</v>
      </c>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row>
    <row r="325" spans="1:62" s="656" customFormat="1">
      <c r="A325" s="39" t="s">
        <v>599</v>
      </c>
      <c r="B325" s="40" t="s">
        <v>162</v>
      </c>
      <c r="C325" s="40" t="s">
        <v>713</v>
      </c>
      <c r="D325" s="195" t="e">
        <f>VLOOKUP(A:A,'MCN Busan onf rates'!C:D,2,FALSE)</f>
        <v>#N/A</v>
      </c>
      <c r="E325" s="195" t="e">
        <f>VLOOKUP(A:A,'MCN Busan onf rates'!C:F,4,FALSE)</f>
        <v>#N/A</v>
      </c>
      <c r="F325" s="195">
        <f>VLOOKUP(A:A,'MCN Singapore onf rates'!E:H,2,FALSE)</f>
        <v>236</v>
      </c>
      <c r="G325" s="195">
        <f>VLOOKUP(A:A,'MCN Singapore onf rates'!E:H,3,FALSE)</f>
        <v>0</v>
      </c>
      <c r="H325" s="195" t="e">
        <f>VLOOKUP(A325,'NZ &amp; Pacific Island Rates'!B:G,2,FALSE)</f>
        <v>#N/A</v>
      </c>
      <c r="I325" s="195">
        <v>62.5</v>
      </c>
      <c r="J325" s="195">
        <v>10</v>
      </c>
      <c r="K325" s="494" t="s">
        <v>627</v>
      </c>
      <c r="L325" s="195">
        <f t="shared" si="216"/>
        <v>308.5</v>
      </c>
      <c r="M325" s="42">
        <f t="shared" si="198"/>
        <v>308.5</v>
      </c>
      <c r="N325" s="42">
        <f t="shared" si="211"/>
        <v>308.5</v>
      </c>
      <c r="O325" s="42">
        <f t="shared" si="199"/>
        <v>308.5</v>
      </c>
      <c r="P325" s="42" t="str">
        <f t="shared" si="202"/>
        <v>SIN</v>
      </c>
      <c r="Q325" s="657">
        <f>VLOOKUP(A:A,'MCN Singapore onf rates'!E:K,7,FALSE)</f>
        <v>41</v>
      </c>
      <c r="R325" s="42">
        <f t="shared" si="191"/>
        <v>308.5</v>
      </c>
      <c r="S325" s="42">
        <f t="shared" si="192"/>
        <v>308.5</v>
      </c>
      <c r="T325" s="42">
        <f t="shared" si="193"/>
        <v>308.5</v>
      </c>
      <c r="U325" s="42" t="str">
        <f t="shared" si="197"/>
        <v>SIN</v>
      </c>
      <c r="V325" s="657">
        <f t="shared" si="212"/>
        <v>40</v>
      </c>
      <c r="W325" s="42">
        <f t="shared" si="194"/>
        <v>308.5</v>
      </c>
      <c r="X325" s="42">
        <f t="shared" si="195"/>
        <v>308.5</v>
      </c>
      <c r="Y325" s="42">
        <f t="shared" si="196"/>
        <v>308.5</v>
      </c>
      <c r="Z325" s="54" t="str">
        <f t="shared" si="183"/>
        <v>SIN</v>
      </c>
      <c r="AA325" s="657">
        <f t="shared" si="213"/>
        <v>38</v>
      </c>
      <c r="AB325" s="42">
        <f t="shared" si="217"/>
        <v>318.5</v>
      </c>
      <c r="AC325" s="42">
        <f t="shared" si="217"/>
        <v>318.5</v>
      </c>
      <c r="AD325" s="42">
        <f t="shared" si="217"/>
        <v>318.5</v>
      </c>
      <c r="AE325" s="42" t="s">
        <v>627</v>
      </c>
      <c r="AF325" s="657">
        <f>VLOOKUP(A:A,'MCN Singapore onf rates'!E:K,7,FALSE)-4</f>
        <v>37</v>
      </c>
      <c r="AG325" s="42">
        <f t="shared" si="218"/>
        <v>318.5</v>
      </c>
      <c r="AH325" s="42">
        <f t="shared" si="218"/>
        <v>318.5</v>
      </c>
      <c r="AI325" s="42">
        <f t="shared" si="218"/>
        <v>318.5</v>
      </c>
      <c r="AJ325" s="42" t="s">
        <v>627</v>
      </c>
      <c r="AK325" s="662">
        <f>VLOOKUP(A:A,'MCN Singapore onf rates'!E:K,7,FALSE)-7</f>
        <v>34</v>
      </c>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row>
    <row r="326" spans="1:62" s="656" customFormat="1">
      <c r="A326" s="39" t="s">
        <v>537</v>
      </c>
      <c r="B326" s="40" t="s">
        <v>162</v>
      </c>
      <c r="C326" s="40" t="s">
        <v>713</v>
      </c>
      <c r="D326" s="195" t="e">
        <f>VLOOKUP(A:A,'MCN Busan onf rates'!C:D,2,FALSE)</f>
        <v>#N/A</v>
      </c>
      <c r="E326" s="195" t="e">
        <f>VLOOKUP(A:A,'MCN Busan onf rates'!C:F,4,FALSE)</f>
        <v>#N/A</v>
      </c>
      <c r="F326" s="195">
        <f>VLOOKUP(A:A,'MCN Singapore onf rates'!E:H,2,FALSE)</f>
        <v>322</v>
      </c>
      <c r="G326" s="195">
        <f>VLOOKUP(A:A,'MCN Singapore onf rates'!E:H,3,FALSE)</f>
        <v>0</v>
      </c>
      <c r="H326" s="195" t="e">
        <f>VLOOKUP(A326,'NZ &amp; Pacific Island Rates'!B:G,2,FALSE)</f>
        <v>#N/A</v>
      </c>
      <c r="I326" s="195">
        <v>62.5</v>
      </c>
      <c r="J326" s="195">
        <v>10</v>
      </c>
      <c r="K326" s="494" t="s">
        <v>627</v>
      </c>
      <c r="L326" s="195">
        <f t="shared" si="216"/>
        <v>394.5</v>
      </c>
      <c r="M326" s="42">
        <f t="shared" si="198"/>
        <v>394.5</v>
      </c>
      <c r="N326" s="42">
        <f t="shared" si="211"/>
        <v>394.5</v>
      </c>
      <c r="O326" s="42">
        <f t="shared" si="199"/>
        <v>394.5</v>
      </c>
      <c r="P326" s="42" t="str">
        <f t="shared" si="202"/>
        <v>SIN</v>
      </c>
      <c r="Q326" s="657">
        <f>VLOOKUP(A:A,'MCN Singapore onf rates'!E:K,7,FALSE)</f>
        <v>51</v>
      </c>
      <c r="R326" s="42">
        <f t="shared" si="191"/>
        <v>394.5</v>
      </c>
      <c r="S326" s="42">
        <f t="shared" si="192"/>
        <v>394.5</v>
      </c>
      <c r="T326" s="42">
        <f t="shared" si="193"/>
        <v>394.5</v>
      </c>
      <c r="U326" s="42" t="str">
        <f t="shared" si="197"/>
        <v>SIN</v>
      </c>
      <c r="V326" s="657">
        <f t="shared" si="212"/>
        <v>50</v>
      </c>
      <c r="W326" s="42">
        <f t="shared" si="194"/>
        <v>394.5</v>
      </c>
      <c r="X326" s="42">
        <f t="shared" si="195"/>
        <v>394.5</v>
      </c>
      <c r="Y326" s="42">
        <f t="shared" si="196"/>
        <v>394.5</v>
      </c>
      <c r="Z326" s="54" t="str">
        <f t="shared" si="183"/>
        <v>SIN</v>
      </c>
      <c r="AA326" s="657">
        <f t="shared" si="213"/>
        <v>48</v>
      </c>
      <c r="AB326" s="42">
        <f t="shared" si="217"/>
        <v>404.5</v>
      </c>
      <c r="AC326" s="42">
        <f t="shared" si="217"/>
        <v>404.5</v>
      </c>
      <c r="AD326" s="42">
        <f t="shared" si="217"/>
        <v>404.5</v>
      </c>
      <c r="AE326" s="42" t="s">
        <v>627</v>
      </c>
      <c r="AF326" s="657">
        <f>VLOOKUP(A:A,'MCN Singapore onf rates'!E:K,7,FALSE)-4</f>
        <v>47</v>
      </c>
      <c r="AG326" s="42">
        <f t="shared" si="218"/>
        <v>404.5</v>
      </c>
      <c r="AH326" s="42">
        <f t="shared" si="218"/>
        <v>404.5</v>
      </c>
      <c r="AI326" s="42">
        <f t="shared" si="218"/>
        <v>404.5</v>
      </c>
      <c r="AJ326" s="42" t="s">
        <v>627</v>
      </c>
      <c r="AK326" s="662">
        <f>VLOOKUP(A:A,'MCN Singapore onf rates'!E:K,7,FALSE)-7</f>
        <v>44</v>
      </c>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row>
    <row r="327" spans="1:62" s="656" customFormat="1">
      <c r="A327" s="39" t="s">
        <v>343</v>
      </c>
      <c r="B327" s="40" t="s">
        <v>162</v>
      </c>
      <c r="C327" s="40" t="s">
        <v>713</v>
      </c>
      <c r="D327" s="195" t="e">
        <f>VLOOKUP(A:A,'MCN Busan onf rates'!C:D,2,FALSE)</f>
        <v>#N/A</v>
      </c>
      <c r="E327" s="195" t="e">
        <f>VLOOKUP(A:A,'MCN Busan onf rates'!C:F,4,FALSE)</f>
        <v>#N/A</v>
      </c>
      <c r="F327" s="195">
        <f>VLOOKUP(A:A,'MCN Singapore onf rates'!E:H,2,FALSE)</f>
        <v>322</v>
      </c>
      <c r="G327" s="195">
        <f>VLOOKUP(A:A,'MCN Singapore onf rates'!E:H,3,FALSE)</f>
        <v>0</v>
      </c>
      <c r="H327" s="195" t="e">
        <f>VLOOKUP(A327,'NZ &amp; Pacific Island Rates'!B:G,2,FALSE)</f>
        <v>#N/A</v>
      </c>
      <c r="I327" s="195">
        <v>62.5</v>
      </c>
      <c r="J327" s="195">
        <v>10</v>
      </c>
      <c r="K327" s="494" t="s">
        <v>627</v>
      </c>
      <c r="L327" s="195">
        <f t="shared" si="216"/>
        <v>394.5</v>
      </c>
      <c r="M327" s="42">
        <f t="shared" si="198"/>
        <v>394.5</v>
      </c>
      <c r="N327" s="42">
        <f t="shared" si="211"/>
        <v>394.5</v>
      </c>
      <c r="O327" s="42">
        <f t="shared" si="199"/>
        <v>394.5</v>
      </c>
      <c r="P327" s="42" t="str">
        <f t="shared" si="202"/>
        <v>SIN</v>
      </c>
      <c r="Q327" s="657">
        <f>VLOOKUP(A:A,'MCN Singapore onf rates'!E:K,7,FALSE)</f>
        <v>51</v>
      </c>
      <c r="R327" s="42">
        <f t="shared" si="191"/>
        <v>394.5</v>
      </c>
      <c r="S327" s="42">
        <f t="shared" si="192"/>
        <v>394.5</v>
      </c>
      <c r="T327" s="42">
        <f t="shared" si="193"/>
        <v>394.5</v>
      </c>
      <c r="U327" s="42" t="str">
        <f t="shared" si="197"/>
        <v>SIN</v>
      </c>
      <c r="V327" s="657">
        <f t="shared" si="212"/>
        <v>50</v>
      </c>
      <c r="W327" s="42">
        <f t="shared" si="194"/>
        <v>394.5</v>
      </c>
      <c r="X327" s="42">
        <f t="shared" si="195"/>
        <v>394.5</v>
      </c>
      <c r="Y327" s="42">
        <f t="shared" si="196"/>
        <v>394.5</v>
      </c>
      <c r="Z327" s="54" t="str">
        <f t="shared" si="183"/>
        <v>SIN</v>
      </c>
      <c r="AA327" s="657">
        <f t="shared" si="213"/>
        <v>48</v>
      </c>
      <c r="AB327" s="42">
        <f t="shared" si="217"/>
        <v>404.5</v>
      </c>
      <c r="AC327" s="42">
        <f t="shared" si="217"/>
        <v>404.5</v>
      </c>
      <c r="AD327" s="42">
        <f t="shared" si="217"/>
        <v>404.5</v>
      </c>
      <c r="AE327" s="42" t="s">
        <v>627</v>
      </c>
      <c r="AF327" s="657">
        <f>VLOOKUP(A:A,'MCN Singapore onf rates'!E:K,7,FALSE)-4</f>
        <v>47</v>
      </c>
      <c r="AG327" s="42">
        <f t="shared" si="218"/>
        <v>404.5</v>
      </c>
      <c r="AH327" s="42">
        <f t="shared" si="218"/>
        <v>404.5</v>
      </c>
      <c r="AI327" s="42">
        <f t="shared" si="218"/>
        <v>404.5</v>
      </c>
      <c r="AJ327" s="42" t="s">
        <v>627</v>
      </c>
      <c r="AK327" s="662">
        <f>VLOOKUP(A:A,'MCN Singapore onf rates'!E:K,7,FALSE)-7</f>
        <v>44</v>
      </c>
      <c r="AL327" s="29"/>
      <c r="AM327" s="29"/>
      <c r="AN327" s="29"/>
      <c r="AO327" s="29"/>
      <c r="AP327" s="29"/>
    </row>
    <row r="328" spans="1:62" s="656" customFormat="1">
      <c r="A328" s="39" t="s">
        <v>355</v>
      </c>
      <c r="B328" s="40" t="s">
        <v>162</v>
      </c>
      <c r="C328" s="40" t="s">
        <v>713</v>
      </c>
      <c r="D328" s="195" t="e">
        <f>VLOOKUP(A:A,'MCN Busan onf rates'!C:D,2,FALSE)</f>
        <v>#N/A</v>
      </c>
      <c r="E328" s="195" t="e">
        <f>VLOOKUP(A:A,'MCN Busan onf rates'!C:F,4,FALSE)</f>
        <v>#N/A</v>
      </c>
      <c r="F328" s="195">
        <f>VLOOKUP(A:A,'MCN Singapore onf rates'!E:H,2,FALSE)</f>
        <v>322</v>
      </c>
      <c r="G328" s="195">
        <f>VLOOKUP(A:A,'MCN Singapore onf rates'!E:H,3,FALSE)</f>
        <v>0</v>
      </c>
      <c r="H328" s="195" t="e">
        <f>VLOOKUP(A328,'NZ &amp; Pacific Island Rates'!B:G,2,FALSE)</f>
        <v>#N/A</v>
      </c>
      <c r="I328" s="195">
        <v>62.5</v>
      </c>
      <c r="J328" s="195">
        <v>10</v>
      </c>
      <c r="K328" s="494" t="s">
        <v>627</v>
      </c>
      <c r="L328" s="195">
        <f t="shared" si="216"/>
        <v>394.5</v>
      </c>
      <c r="M328" s="42">
        <f t="shared" si="198"/>
        <v>394.5</v>
      </c>
      <c r="N328" s="42">
        <f t="shared" si="211"/>
        <v>394.5</v>
      </c>
      <c r="O328" s="42">
        <f t="shared" si="199"/>
        <v>394.5</v>
      </c>
      <c r="P328" s="42" t="str">
        <f t="shared" si="202"/>
        <v>SIN</v>
      </c>
      <c r="Q328" s="657">
        <f>VLOOKUP(A:A,'MCN Singapore onf rates'!E:K,7,FALSE)</f>
        <v>51</v>
      </c>
      <c r="R328" s="42">
        <f t="shared" si="191"/>
        <v>394.5</v>
      </c>
      <c r="S328" s="42">
        <f t="shared" si="192"/>
        <v>394.5</v>
      </c>
      <c r="T328" s="42">
        <f t="shared" si="193"/>
        <v>394.5</v>
      </c>
      <c r="U328" s="42" t="str">
        <f t="shared" si="197"/>
        <v>SIN</v>
      </c>
      <c r="V328" s="657">
        <f t="shared" si="212"/>
        <v>50</v>
      </c>
      <c r="W328" s="42">
        <f t="shared" si="194"/>
        <v>394.5</v>
      </c>
      <c r="X328" s="42">
        <f t="shared" si="195"/>
        <v>394.5</v>
      </c>
      <c r="Y328" s="42">
        <f t="shared" si="196"/>
        <v>394.5</v>
      </c>
      <c r="Z328" s="54" t="str">
        <f t="shared" si="183"/>
        <v>SIN</v>
      </c>
      <c r="AA328" s="657">
        <f t="shared" si="213"/>
        <v>48</v>
      </c>
      <c r="AB328" s="42">
        <f t="shared" si="217"/>
        <v>404.5</v>
      </c>
      <c r="AC328" s="42">
        <f t="shared" si="217"/>
        <v>404.5</v>
      </c>
      <c r="AD328" s="42">
        <f t="shared" si="217"/>
        <v>404.5</v>
      </c>
      <c r="AE328" s="42" t="s">
        <v>627</v>
      </c>
      <c r="AF328" s="657">
        <f>VLOOKUP(A:A,'MCN Singapore onf rates'!E:K,7,FALSE)-4</f>
        <v>47</v>
      </c>
      <c r="AG328" s="42">
        <f t="shared" si="218"/>
        <v>404.5</v>
      </c>
      <c r="AH328" s="42">
        <f t="shared" si="218"/>
        <v>404.5</v>
      </c>
      <c r="AI328" s="42">
        <f t="shared" si="218"/>
        <v>404.5</v>
      </c>
      <c r="AJ328" s="42" t="s">
        <v>627</v>
      </c>
      <c r="AK328" s="662">
        <f>VLOOKUP(A:A,'MCN Singapore onf rates'!E:K,7,FALSE)-7</f>
        <v>44</v>
      </c>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row>
    <row r="329" spans="1:62" s="656" customFormat="1">
      <c r="A329" s="39" t="s">
        <v>610</v>
      </c>
      <c r="B329" s="40" t="s">
        <v>162</v>
      </c>
      <c r="C329" s="40" t="s">
        <v>713</v>
      </c>
      <c r="D329" s="195" t="e">
        <f>VLOOKUP(A:A,'MCN Busan onf rates'!C:D,2,FALSE)</f>
        <v>#N/A</v>
      </c>
      <c r="E329" s="195" t="e">
        <f>VLOOKUP(A:A,'MCN Busan onf rates'!C:F,4,FALSE)</f>
        <v>#N/A</v>
      </c>
      <c r="F329" s="195">
        <f>VLOOKUP(A:A,'MCN Singapore onf rates'!E:H,2,FALSE)</f>
        <v>249</v>
      </c>
      <c r="G329" s="195">
        <f>VLOOKUP(A:A,'MCN Singapore onf rates'!E:H,3,FALSE)</f>
        <v>0</v>
      </c>
      <c r="H329" s="195" t="e">
        <f>VLOOKUP(A329,'NZ &amp; Pacific Island Rates'!B:G,2,FALSE)</f>
        <v>#N/A</v>
      </c>
      <c r="I329" s="195">
        <v>62.5</v>
      </c>
      <c r="J329" s="195">
        <v>10</v>
      </c>
      <c r="K329" s="494" t="s">
        <v>627</v>
      </c>
      <c r="L329" s="195">
        <f t="shared" si="216"/>
        <v>321.5</v>
      </c>
      <c r="M329" s="42">
        <f t="shared" si="198"/>
        <v>321.5</v>
      </c>
      <c r="N329" s="42">
        <f t="shared" si="211"/>
        <v>321.5</v>
      </c>
      <c r="O329" s="42">
        <f t="shared" si="199"/>
        <v>321.5</v>
      </c>
      <c r="P329" s="42" t="str">
        <f t="shared" si="202"/>
        <v>SIN</v>
      </c>
      <c r="Q329" s="657">
        <f>VLOOKUP(A:A,'MCN Singapore onf rates'!E:K,7,FALSE)</f>
        <v>42</v>
      </c>
      <c r="R329" s="42">
        <f t="shared" si="191"/>
        <v>321.5</v>
      </c>
      <c r="S329" s="42">
        <f t="shared" si="192"/>
        <v>321.5</v>
      </c>
      <c r="T329" s="42">
        <f t="shared" si="193"/>
        <v>321.5</v>
      </c>
      <c r="U329" s="42" t="str">
        <f t="shared" si="197"/>
        <v>SIN</v>
      </c>
      <c r="V329" s="657">
        <f t="shared" si="212"/>
        <v>41</v>
      </c>
      <c r="W329" s="42">
        <f t="shared" si="194"/>
        <v>321.5</v>
      </c>
      <c r="X329" s="42">
        <f t="shared" si="195"/>
        <v>321.5</v>
      </c>
      <c r="Y329" s="42">
        <f t="shared" si="196"/>
        <v>321.5</v>
      </c>
      <c r="Z329" s="54" t="str">
        <f t="shared" si="183"/>
        <v>SIN</v>
      </c>
      <c r="AA329" s="657">
        <f t="shared" si="213"/>
        <v>39</v>
      </c>
      <c r="AB329" s="42">
        <f t="shared" si="217"/>
        <v>331.5</v>
      </c>
      <c r="AC329" s="42">
        <f t="shared" si="217"/>
        <v>331.5</v>
      </c>
      <c r="AD329" s="42">
        <f t="shared" si="217"/>
        <v>331.5</v>
      </c>
      <c r="AE329" s="42" t="s">
        <v>627</v>
      </c>
      <c r="AF329" s="657">
        <f>VLOOKUP(A:A,'MCN Singapore onf rates'!E:K,7,FALSE)-4</f>
        <v>38</v>
      </c>
      <c r="AG329" s="42">
        <f t="shared" si="218"/>
        <v>331.5</v>
      </c>
      <c r="AH329" s="42">
        <f t="shared" si="218"/>
        <v>331.5</v>
      </c>
      <c r="AI329" s="42">
        <f t="shared" si="218"/>
        <v>331.5</v>
      </c>
      <c r="AJ329" s="42" t="s">
        <v>627</v>
      </c>
      <c r="AK329" s="662">
        <f>VLOOKUP(A:A,'MCN Singapore onf rates'!E:K,7,FALSE)-7</f>
        <v>35</v>
      </c>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row>
    <row r="330" spans="1:62" s="656" customFormat="1" ht="15.6" customHeight="1">
      <c r="A330" s="39" t="s">
        <v>25</v>
      </c>
      <c r="B330" s="40" t="s">
        <v>162</v>
      </c>
      <c r="C330" s="40" t="s">
        <v>713</v>
      </c>
      <c r="D330" s="195" t="e">
        <f>VLOOKUP(A:A,'MCN Busan onf rates'!C:D,2,FALSE)</f>
        <v>#N/A</v>
      </c>
      <c r="E330" s="195" t="e">
        <f>VLOOKUP(A:A,'MCN Busan onf rates'!C:F,4,FALSE)</f>
        <v>#N/A</v>
      </c>
      <c r="F330" s="195">
        <f>VLOOKUP(A:A,'MCN Singapore onf rates'!E:H,2,FALSE)</f>
        <v>317</v>
      </c>
      <c r="G330" s="195">
        <f>VLOOKUP(A:A,'MCN Singapore onf rates'!E:H,3,FALSE)</f>
        <v>0</v>
      </c>
      <c r="H330" s="195" t="e">
        <f>VLOOKUP(A330,'NZ &amp; Pacific Island Rates'!B:G,2,FALSE)</f>
        <v>#N/A</v>
      </c>
      <c r="I330" s="195">
        <v>62.5</v>
      </c>
      <c r="J330" s="195">
        <v>10</v>
      </c>
      <c r="K330" s="494" t="s">
        <v>627</v>
      </c>
      <c r="L330" s="195">
        <f t="shared" si="216"/>
        <v>389.5</v>
      </c>
      <c r="M330" s="42">
        <f t="shared" si="198"/>
        <v>389.5</v>
      </c>
      <c r="N330" s="42">
        <f t="shared" si="211"/>
        <v>389.5</v>
      </c>
      <c r="O330" s="42">
        <f t="shared" si="199"/>
        <v>389.5</v>
      </c>
      <c r="P330" s="42" t="str">
        <f t="shared" si="202"/>
        <v>SIN</v>
      </c>
      <c r="Q330" s="657">
        <f>VLOOKUP(A:A,'MCN Singapore onf rates'!E:K,7,FALSE)</f>
        <v>51</v>
      </c>
      <c r="R330" s="42">
        <f t="shared" si="191"/>
        <v>389.5</v>
      </c>
      <c r="S330" s="42">
        <f t="shared" si="192"/>
        <v>389.5</v>
      </c>
      <c r="T330" s="42">
        <f t="shared" si="193"/>
        <v>389.5</v>
      </c>
      <c r="U330" s="42" t="str">
        <f t="shared" si="197"/>
        <v>SIN</v>
      </c>
      <c r="V330" s="657">
        <f t="shared" si="212"/>
        <v>50</v>
      </c>
      <c r="W330" s="42">
        <f t="shared" si="194"/>
        <v>389.5</v>
      </c>
      <c r="X330" s="42">
        <f t="shared" si="195"/>
        <v>389.5</v>
      </c>
      <c r="Y330" s="42">
        <f t="shared" si="196"/>
        <v>389.5</v>
      </c>
      <c r="Z330" s="54" t="str">
        <f t="shared" si="183"/>
        <v>SIN</v>
      </c>
      <c r="AA330" s="657">
        <f t="shared" si="213"/>
        <v>48</v>
      </c>
      <c r="AB330" s="42">
        <f t="shared" si="217"/>
        <v>399.5</v>
      </c>
      <c r="AC330" s="42">
        <f t="shared" si="217"/>
        <v>399.5</v>
      </c>
      <c r="AD330" s="42">
        <f t="shared" si="217"/>
        <v>399.5</v>
      </c>
      <c r="AE330" s="42" t="s">
        <v>627</v>
      </c>
      <c r="AF330" s="657">
        <f>VLOOKUP(A:A,'MCN Singapore onf rates'!E:K,7,FALSE)-4</f>
        <v>47</v>
      </c>
      <c r="AG330" s="42">
        <f t="shared" si="218"/>
        <v>399.5</v>
      </c>
      <c r="AH330" s="42">
        <f t="shared" si="218"/>
        <v>399.5</v>
      </c>
      <c r="AI330" s="42">
        <f t="shared" si="218"/>
        <v>399.5</v>
      </c>
      <c r="AJ330" s="42" t="s">
        <v>627</v>
      </c>
      <c r="AK330" s="662">
        <f>VLOOKUP(A:A,'MCN Singapore onf rates'!E:K,7,FALSE)-7</f>
        <v>44</v>
      </c>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row>
    <row r="331" spans="1:62" s="656" customFormat="1" ht="13.8" customHeight="1">
      <c r="A331" s="36" t="s">
        <v>374</v>
      </c>
      <c r="B331" s="41" t="s">
        <v>375</v>
      </c>
      <c r="C331" s="40" t="s">
        <v>713</v>
      </c>
      <c r="D331" s="195">
        <f>VLOOKUP(A:A,'MCN Busan onf rates'!C:D,2,FALSE)</f>
        <v>210</v>
      </c>
      <c r="E331" s="195" t="str">
        <f>VLOOKUP(A:A,'MCN Busan onf rates'!C:F,4,FALSE)</f>
        <v>1CBM</v>
      </c>
      <c r="F331" s="195">
        <f>VLOOKUP(A:A,'MCN Singapore onf rates'!E:H,2,FALSE)</f>
        <v>337</v>
      </c>
      <c r="G331" s="195">
        <f>VLOOKUP(A:A,'MCN Singapore onf rates'!E:H,3,FALSE)</f>
        <v>0</v>
      </c>
      <c r="H331" s="195" t="e">
        <f>VLOOKUP(A:A,'NZ &amp; Pacific Island Rates'!B:G,2,FALSE)</f>
        <v>#N/A</v>
      </c>
      <c r="I331" s="195">
        <v>62.5</v>
      </c>
      <c r="J331" s="195">
        <v>10</v>
      </c>
      <c r="K331" s="494" t="s">
        <v>628</v>
      </c>
      <c r="L331" s="195">
        <f>SUM(I331+D331)</f>
        <v>272.5</v>
      </c>
      <c r="M331" s="42">
        <f t="shared" si="198"/>
        <v>272.5</v>
      </c>
      <c r="N331" s="42">
        <f t="shared" si="211"/>
        <v>272.5</v>
      </c>
      <c r="O331" s="42">
        <f t="shared" si="199"/>
        <v>272.5</v>
      </c>
      <c r="P331" s="42" t="str">
        <f t="shared" si="202"/>
        <v>BUS</v>
      </c>
      <c r="Q331" s="43">
        <f>VLOOKUP(A:A,'MCN Busan onf rates'!C:K,9,FALSE)</f>
        <v>65</v>
      </c>
      <c r="R331" s="42">
        <f t="shared" si="191"/>
        <v>272.5</v>
      </c>
      <c r="S331" s="42">
        <f t="shared" si="192"/>
        <v>272.5</v>
      </c>
      <c r="T331" s="42">
        <f t="shared" si="193"/>
        <v>272.5</v>
      </c>
      <c r="U331" s="42" t="str">
        <f t="shared" si="197"/>
        <v>BUS</v>
      </c>
      <c r="V331" s="657">
        <f t="shared" si="212"/>
        <v>64</v>
      </c>
      <c r="W331" s="42">
        <f t="shared" si="194"/>
        <v>272.5</v>
      </c>
      <c r="X331" s="42">
        <f t="shared" si="195"/>
        <v>272.5</v>
      </c>
      <c r="Y331" s="42">
        <f t="shared" si="196"/>
        <v>272.5</v>
      </c>
      <c r="Z331" s="54" t="str">
        <f t="shared" si="183"/>
        <v>BUS</v>
      </c>
      <c r="AA331" s="657">
        <f t="shared" si="213"/>
        <v>62</v>
      </c>
      <c r="AB331" s="42">
        <f>SUM(F331+I331+J331)</f>
        <v>409.5</v>
      </c>
      <c r="AC331" s="42">
        <f>SUM(AB331)</f>
        <v>409.5</v>
      </c>
      <c r="AD331" s="42">
        <f>SUM(AB331)</f>
        <v>409.5</v>
      </c>
      <c r="AE331" s="42" t="s">
        <v>627</v>
      </c>
      <c r="AF331" s="657">
        <f>VLOOKUP(A:A,'MCN Singapore onf rates'!E:K,7,FALSE)-4</f>
        <v>71</v>
      </c>
      <c r="AG331" s="42">
        <f>SUM(AB331+10)</f>
        <v>419.5</v>
      </c>
      <c r="AH331" s="42">
        <f>SUM(AC331+10)</f>
        <v>419.5</v>
      </c>
      <c r="AI331" s="42">
        <f>SUM(AD331+10)</f>
        <v>419.5</v>
      </c>
      <c r="AJ331" s="42" t="s">
        <v>627</v>
      </c>
      <c r="AK331" s="662">
        <f>VLOOKUP(A:A,'MCN Singapore onf rates'!E:K,7,FALSE)-7</f>
        <v>68</v>
      </c>
      <c r="AL331" s="191"/>
      <c r="AM331" s="191"/>
      <c r="AN331" s="191"/>
      <c r="AO331" s="191"/>
      <c r="AP331" s="191"/>
      <c r="AQ331" s="29"/>
      <c r="AR331" s="29"/>
      <c r="AS331" s="29"/>
      <c r="AT331" s="29"/>
      <c r="AU331" s="29"/>
      <c r="AV331" s="29"/>
      <c r="AW331" s="29"/>
      <c r="AX331" s="29"/>
      <c r="AY331" s="29"/>
      <c r="AZ331" s="29"/>
      <c r="BA331" s="29"/>
      <c r="BB331" s="29"/>
      <c r="BC331" s="29"/>
      <c r="BD331" s="29"/>
      <c r="BE331" s="29"/>
      <c r="BF331" s="29"/>
      <c r="BG331" s="29"/>
      <c r="BH331" s="29"/>
      <c r="BI331" s="29"/>
      <c r="BJ331" s="29"/>
    </row>
    <row r="332" spans="1:62" s="656" customFormat="1">
      <c r="A332" s="36" t="s">
        <v>1688</v>
      </c>
      <c r="B332" s="41" t="s">
        <v>501</v>
      </c>
      <c r="C332" s="40" t="s">
        <v>713</v>
      </c>
      <c r="D332" s="195">
        <f>VLOOKUP(A:A,'MCN Busan onf rates'!C:D,2,FALSE)</f>
        <v>433</v>
      </c>
      <c r="E332" s="195"/>
      <c r="F332" s="195">
        <f>VLOOKUP(A:A,'MCN Singapore onf rates'!E:H,2,FALSE)</f>
        <v>380</v>
      </c>
      <c r="G332" s="195">
        <f>VLOOKUP(A:A,'MCN Singapore onf rates'!E:H,3,FALSE)</f>
        <v>0</v>
      </c>
      <c r="H332" s="195" t="e">
        <f>VLOOKUP(A:A,'NZ &amp; Pacific Island Rates'!B:G,2,FALSE)</f>
        <v>#N/A</v>
      </c>
      <c r="I332" s="195" t="s">
        <v>494</v>
      </c>
      <c r="J332" s="195" t="s">
        <v>494</v>
      </c>
      <c r="K332" s="494" t="s">
        <v>627</v>
      </c>
      <c r="L332" s="195">
        <f>SUM(F332)</f>
        <v>380</v>
      </c>
      <c r="M332" s="42">
        <f t="shared" si="198"/>
        <v>380</v>
      </c>
      <c r="N332" s="42">
        <f>VLOOKUP(A:A,'MCN Singapore onf rates'!E:M,9,FALSE)</f>
        <v>502</v>
      </c>
      <c r="O332" s="42">
        <f t="shared" si="199"/>
        <v>380</v>
      </c>
      <c r="P332" s="42" t="str">
        <f t="shared" si="202"/>
        <v>SIN</v>
      </c>
      <c r="Q332" s="657">
        <f>VLOOKUP(A:A,'MCN Singapore onf rates'!E:L,8,FALSE)</f>
        <v>61</v>
      </c>
      <c r="R332" s="42">
        <f t="shared" si="191"/>
        <v>380</v>
      </c>
      <c r="S332" s="42">
        <f t="shared" si="192"/>
        <v>502</v>
      </c>
      <c r="T332" s="42">
        <f t="shared" si="193"/>
        <v>380</v>
      </c>
      <c r="U332" s="42" t="str">
        <f t="shared" si="197"/>
        <v>SIN</v>
      </c>
      <c r="V332" s="657">
        <f t="shared" si="212"/>
        <v>60</v>
      </c>
      <c r="W332" s="42">
        <f t="shared" si="194"/>
        <v>380</v>
      </c>
      <c r="X332" s="42">
        <f t="shared" si="195"/>
        <v>502</v>
      </c>
      <c r="Y332" s="42">
        <f t="shared" si="196"/>
        <v>380</v>
      </c>
      <c r="Z332" s="54" t="str">
        <f t="shared" si="183"/>
        <v>SIN</v>
      </c>
      <c r="AA332" s="657">
        <f t="shared" si="213"/>
        <v>58</v>
      </c>
      <c r="AB332" s="42">
        <f t="shared" ref="AB332:AD334" si="219">SUM(W332+10)</f>
        <v>390</v>
      </c>
      <c r="AC332" s="42">
        <f t="shared" si="219"/>
        <v>512</v>
      </c>
      <c r="AD332" s="42">
        <f t="shared" si="219"/>
        <v>390</v>
      </c>
      <c r="AE332" s="42" t="s">
        <v>627</v>
      </c>
      <c r="AF332" s="657">
        <f>VLOOKUP(A:A,'MCN Singapore onf rates'!E:K,7,FALSE)-4</f>
        <v>36</v>
      </c>
      <c r="AG332" s="42">
        <f t="shared" ref="AG332:AI334" si="220">SUM(W332+10)</f>
        <v>390</v>
      </c>
      <c r="AH332" s="42">
        <f t="shared" si="220"/>
        <v>512</v>
      </c>
      <c r="AI332" s="42">
        <f t="shared" si="220"/>
        <v>390</v>
      </c>
      <c r="AJ332" s="42" t="s">
        <v>627</v>
      </c>
      <c r="AK332" s="662">
        <f>VLOOKUP(A:A,'MCN Singapore onf rates'!E:K,7,FALSE)-7</f>
        <v>33</v>
      </c>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row>
    <row r="333" spans="1:62" s="656" customFormat="1">
      <c r="A333" s="36" t="s">
        <v>2244</v>
      </c>
      <c r="B333" s="41" t="s">
        <v>501</v>
      </c>
      <c r="C333" s="40" t="s">
        <v>713</v>
      </c>
      <c r="D333" s="195">
        <f>VLOOKUP(A:A,'MCN Busan onf rates'!C:D,2,FALSE)</f>
        <v>449</v>
      </c>
      <c r="E333" s="195"/>
      <c r="F333" s="195">
        <f>VLOOKUP(A:A,'MCN Singapore onf rates'!E:H,2,FALSE)</f>
        <v>385</v>
      </c>
      <c r="G333" s="195">
        <f>VLOOKUP(A:A,'MCN Singapore onf rates'!E:H,3,FALSE)</f>
        <v>0</v>
      </c>
      <c r="H333" s="195" t="e">
        <f>VLOOKUP(A333,'NZ &amp; Pacific Island Rates'!B:G,2,FALSE)</f>
        <v>#N/A</v>
      </c>
      <c r="I333" s="195" t="s">
        <v>494</v>
      </c>
      <c r="J333" s="195" t="s">
        <v>494</v>
      </c>
      <c r="K333" s="494" t="s">
        <v>627</v>
      </c>
      <c r="L333" s="195">
        <f>SUM(F333)</f>
        <v>385</v>
      </c>
      <c r="M333" s="42">
        <f t="shared" si="198"/>
        <v>385</v>
      </c>
      <c r="N333" s="42">
        <f>VLOOKUP(A:A,'MCN Singapore onf rates'!E:M,9,FALSE)</f>
        <v>517</v>
      </c>
      <c r="O333" s="42">
        <f t="shared" ref="O333:O338" si="221">SUM(M333)</f>
        <v>385</v>
      </c>
      <c r="P333" s="42" t="str">
        <f t="shared" si="202"/>
        <v>SIN</v>
      </c>
      <c r="Q333" s="657">
        <f>VLOOKUP(A:A,'MCN Singapore onf rates'!E:L,8,FALSE)</f>
        <v>87</v>
      </c>
      <c r="R333" s="42">
        <f t="shared" si="191"/>
        <v>385</v>
      </c>
      <c r="S333" s="42">
        <f t="shared" si="192"/>
        <v>517</v>
      </c>
      <c r="T333" s="42">
        <f t="shared" si="193"/>
        <v>385</v>
      </c>
      <c r="U333" s="42" t="str">
        <f t="shared" si="197"/>
        <v>SIN</v>
      </c>
      <c r="V333" s="657">
        <f t="shared" si="212"/>
        <v>86</v>
      </c>
      <c r="W333" s="42">
        <f t="shared" si="194"/>
        <v>385</v>
      </c>
      <c r="X333" s="42">
        <f t="shared" si="195"/>
        <v>517</v>
      </c>
      <c r="Y333" s="42">
        <f t="shared" si="196"/>
        <v>385</v>
      </c>
      <c r="Z333" s="54" t="str">
        <f t="shared" si="183"/>
        <v>SIN</v>
      </c>
      <c r="AA333" s="657">
        <f t="shared" si="213"/>
        <v>84</v>
      </c>
      <c r="AB333" s="42">
        <f t="shared" si="219"/>
        <v>395</v>
      </c>
      <c r="AC333" s="42">
        <f t="shared" si="219"/>
        <v>527</v>
      </c>
      <c r="AD333" s="42">
        <f t="shared" si="219"/>
        <v>395</v>
      </c>
      <c r="AE333" s="42" t="s">
        <v>627</v>
      </c>
      <c r="AF333" s="657">
        <f>VLOOKUP(A:A,'MCN Singapore onf rates'!E:K,7,FALSE)-4</f>
        <v>36</v>
      </c>
      <c r="AG333" s="42">
        <f t="shared" si="220"/>
        <v>395</v>
      </c>
      <c r="AH333" s="42">
        <f t="shared" si="220"/>
        <v>527</v>
      </c>
      <c r="AI333" s="42">
        <f t="shared" si="220"/>
        <v>395</v>
      </c>
      <c r="AJ333" s="42" t="s">
        <v>627</v>
      </c>
      <c r="AK333" s="662">
        <f>VLOOKUP(A:A,'MCN Singapore onf rates'!E:K,7,FALSE)-7</f>
        <v>33</v>
      </c>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row>
    <row r="334" spans="1:62" s="656" customFormat="1">
      <c r="A334" s="36" t="s">
        <v>369</v>
      </c>
      <c r="B334" s="41" t="s">
        <v>501</v>
      </c>
      <c r="C334" s="40" t="s">
        <v>713</v>
      </c>
      <c r="D334" s="195">
        <f>VLOOKUP(A:A,'MCN Busan onf rates'!C:D,2,FALSE)</f>
        <v>467</v>
      </c>
      <c r="E334" s="195"/>
      <c r="F334" s="195">
        <f>VLOOKUP(A:A,'MCN Singapore onf rates'!E:H,2,FALSE)</f>
        <v>379</v>
      </c>
      <c r="G334" s="195">
        <f>VLOOKUP(A:A,'MCN Singapore onf rates'!E:H,3,FALSE)</f>
        <v>0</v>
      </c>
      <c r="H334" s="195" t="e">
        <f>VLOOKUP(A:A,'NZ &amp; Pacific Island Rates'!B:G,2,FALSE)</f>
        <v>#N/A</v>
      </c>
      <c r="I334" s="195" t="s">
        <v>494</v>
      </c>
      <c r="J334" s="195" t="s">
        <v>494</v>
      </c>
      <c r="K334" s="494" t="s">
        <v>627</v>
      </c>
      <c r="L334" s="195">
        <f>SUM(F334)</f>
        <v>379</v>
      </c>
      <c r="M334" s="42">
        <f t="shared" si="198"/>
        <v>379</v>
      </c>
      <c r="N334" s="42">
        <f>VLOOKUP(A:A,'MCN Singapore onf rates'!E:M,9,FALSE)</f>
        <v>499</v>
      </c>
      <c r="O334" s="42">
        <f t="shared" si="221"/>
        <v>379</v>
      </c>
      <c r="P334" s="42" t="str">
        <f t="shared" si="202"/>
        <v>SIN</v>
      </c>
      <c r="Q334" s="657">
        <f>VLOOKUP(A:A,'MCN Singapore onf rates'!E:L,8,FALSE)</f>
        <v>87</v>
      </c>
      <c r="R334" s="42">
        <f t="shared" si="191"/>
        <v>379</v>
      </c>
      <c r="S334" s="42">
        <f t="shared" si="192"/>
        <v>499</v>
      </c>
      <c r="T334" s="42">
        <f t="shared" si="193"/>
        <v>379</v>
      </c>
      <c r="U334" s="42" t="str">
        <f t="shared" si="197"/>
        <v>SIN</v>
      </c>
      <c r="V334" s="657">
        <f t="shared" si="212"/>
        <v>86</v>
      </c>
      <c r="W334" s="42">
        <f t="shared" si="194"/>
        <v>379</v>
      </c>
      <c r="X334" s="42">
        <f t="shared" si="195"/>
        <v>499</v>
      </c>
      <c r="Y334" s="42">
        <f t="shared" si="196"/>
        <v>379</v>
      </c>
      <c r="Z334" s="54" t="str">
        <f t="shared" si="183"/>
        <v>SIN</v>
      </c>
      <c r="AA334" s="657">
        <f t="shared" si="213"/>
        <v>84</v>
      </c>
      <c r="AB334" s="42">
        <f t="shared" si="219"/>
        <v>389</v>
      </c>
      <c r="AC334" s="42">
        <f t="shared" si="219"/>
        <v>509</v>
      </c>
      <c r="AD334" s="42">
        <f t="shared" si="219"/>
        <v>389</v>
      </c>
      <c r="AE334" s="42" t="s">
        <v>627</v>
      </c>
      <c r="AF334" s="657">
        <f>VLOOKUP(A:A,'MCN Singapore onf rates'!E:K,7,FALSE)-4</f>
        <v>36</v>
      </c>
      <c r="AG334" s="42">
        <f t="shared" si="220"/>
        <v>389</v>
      </c>
      <c r="AH334" s="42">
        <f t="shared" si="220"/>
        <v>509</v>
      </c>
      <c r="AI334" s="42">
        <f t="shared" si="220"/>
        <v>389</v>
      </c>
      <c r="AJ334" s="42" t="s">
        <v>627</v>
      </c>
      <c r="AK334" s="662">
        <f>VLOOKUP(A:A,'MCN Singapore onf rates'!E:K,7,FALSE)-7</f>
        <v>33</v>
      </c>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row>
    <row r="335" spans="1:62" s="656" customFormat="1" ht="15" customHeight="1">
      <c r="A335" s="36" t="s">
        <v>682</v>
      </c>
      <c r="B335" s="41" t="s">
        <v>525</v>
      </c>
      <c r="C335" s="40" t="s">
        <v>713</v>
      </c>
      <c r="D335" s="195">
        <f>VLOOKUP(A:A,'MCN Busan onf rates'!C:D,2,FALSE)</f>
        <v>354</v>
      </c>
      <c r="E335" s="195"/>
      <c r="F335" s="195">
        <f>VLOOKUP(A:A,'MCN Singapore onf rates'!E:H,2,FALSE)</f>
        <v>373</v>
      </c>
      <c r="G335" s="195">
        <f>VLOOKUP(A:A,'MCN Singapore onf rates'!E:H,3,FALSE)</f>
        <v>0</v>
      </c>
      <c r="H335" s="195" t="e">
        <f>VLOOKUP(A:A,'NZ &amp; Pacific Island Rates'!B:G,2,FALSE)</f>
        <v>#N/A</v>
      </c>
      <c r="I335" s="195">
        <v>0</v>
      </c>
      <c r="J335" s="195">
        <v>10</v>
      </c>
      <c r="K335" s="494" t="s">
        <v>628</v>
      </c>
      <c r="L335" s="195">
        <f>SUM(D335+J335)</f>
        <v>364</v>
      </c>
      <c r="M335" s="42">
        <f t="shared" si="198"/>
        <v>364</v>
      </c>
      <c r="N335" s="42">
        <f>VLOOKUP(A:A,'MCN Busan onf rates'!C:L,10,FALSE)</f>
        <v>522</v>
      </c>
      <c r="O335" s="42">
        <f t="shared" si="221"/>
        <v>364</v>
      </c>
      <c r="P335" s="42" t="str">
        <f t="shared" si="202"/>
        <v>BUS</v>
      </c>
      <c r="Q335" s="43">
        <f>VLOOKUP(A:A,'MCN Busan onf rates'!C:K,9,FALSE)</f>
        <v>50</v>
      </c>
      <c r="R335" s="42">
        <f t="shared" si="191"/>
        <v>364</v>
      </c>
      <c r="S335" s="42">
        <f t="shared" si="192"/>
        <v>522</v>
      </c>
      <c r="T335" s="42">
        <f t="shared" si="193"/>
        <v>364</v>
      </c>
      <c r="U335" s="42" t="str">
        <f t="shared" si="197"/>
        <v>BUS</v>
      </c>
      <c r="V335" s="657">
        <f t="shared" si="212"/>
        <v>49</v>
      </c>
      <c r="W335" s="42">
        <f t="shared" si="194"/>
        <v>364</v>
      </c>
      <c r="X335" s="42">
        <f t="shared" si="195"/>
        <v>522</v>
      </c>
      <c r="Y335" s="42">
        <f t="shared" si="196"/>
        <v>364</v>
      </c>
      <c r="Z335" s="54" t="str">
        <f t="shared" si="183"/>
        <v>BUS</v>
      </c>
      <c r="AA335" s="657">
        <f t="shared" si="213"/>
        <v>47</v>
      </c>
      <c r="AB335" s="42">
        <f>SUM(F335+I335+J335)</f>
        <v>383</v>
      </c>
      <c r="AC335" s="42">
        <f>VLOOKUP(A:A,'MCN Singapore onf rates'!E:M,9,FALSE)</f>
        <v>535</v>
      </c>
      <c r="AD335" s="42">
        <f>SUM(AB335)</f>
        <v>383</v>
      </c>
      <c r="AE335" s="42" t="s">
        <v>627</v>
      </c>
      <c r="AF335" s="657">
        <f>VLOOKUP(A:A,'MCN Singapore onf rates'!E:K,7,FALSE)-4</f>
        <v>29</v>
      </c>
      <c r="AG335" s="42">
        <f t="shared" ref="AG335:AI337" si="222">SUM(AB335+10)</f>
        <v>393</v>
      </c>
      <c r="AH335" s="42">
        <f t="shared" si="222"/>
        <v>545</v>
      </c>
      <c r="AI335" s="42">
        <f t="shared" si="222"/>
        <v>393</v>
      </c>
      <c r="AJ335" s="42" t="s">
        <v>627</v>
      </c>
      <c r="AK335" s="662">
        <f>VLOOKUP(A:A,'MCN Singapore onf rates'!E:K,7,FALSE)-7</f>
        <v>26</v>
      </c>
      <c r="AL335" s="191"/>
      <c r="AM335" s="191"/>
      <c r="AN335" s="191"/>
      <c r="AO335" s="191"/>
      <c r="AP335" s="191"/>
    </row>
    <row r="336" spans="1:62" s="656" customFormat="1">
      <c r="A336" s="39" t="s">
        <v>413</v>
      </c>
      <c r="B336" s="41" t="s">
        <v>525</v>
      </c>
      <c r="C336" s="40" t="s">
        <v>713</v>
      </c>
      <c r="D336" s="195">
        <f>VLOOKUP(A:A,'MCN Busan onf rates'!C:D,2,FALSE)</f>
        <v>330</v>
      </c>
      <c r="E336" s="195"/>
      <c r="F336" s="195">
        <f>VLOOKUP(A:A,'MCN Singapore onf rates'!E:H,2,FALSE)</f>
        <v>344</v>
      </c>
      <c r="G336" s="195">
        <f>VLOOKUP(A:A,'MCN Singapore onf rates'!E:H,3,FALSE)</f>
        <v>0</v>
      </c>
      <c r="H336" s="195" t="e">
        <f>VLOOKUP(A:A,'NZ &amp; Pacific Island Rates'!B:G,2,FALSE)</f>
        <v>#N/A</v>
      </c>
      <c r="I336" s="195">
        <v>0</v>
      </c>
      <c r="J336" s="195">
        <v>10</v>
      </c>
      <c r="K336" s="494" t="s">
        <v>628</v>
      </c>
      <c r="L336" s="195">
        <f>SUM(D336+J336)</f>
        <v>340</v>
      </c>
      <c r="M336" s="42">
        <f t="shared" si="198"/>
        <v>340</v>
      </c>
      <c r="N336" s="42">
        <f>VLOOKUP(A:A,'MCN Busan onf rates'!C:L,10,FALSE)</f>
        <v>450</v>
      </c>
      <c r="O336" s="42">
        <f t="shared" si="221"/>
        <v>340</v>
      </c>
      <c r="P336" s="42" t="str">
        <f t="shared" si="202"/>
        <v>BUS</v>
      </c>
      <c r="Q336" s="43">
        <f>VLOOKUP(A:A,'MCN Busan onf rates'!C:K,9,FALSE)</f>
        <v>49</v>
      </c>
      <c r="R336" s="42">
        <f t="shared" si="191"/>
        <v>340</v>
      </c>
      <c r="S336" s="42">
        <f t="shared" si="192"/>
        <v>450</v>
      </c>
      <c r="T336" s="42">
        <f t="shared" si="193"/>
        <v>340</v>
      </c>
      <c r="U336" s="42" t="str">
        <f t="shared" si="197"/>
        <v>BUS</v>
      </c>
      <c r="V336" s="657">
        <f t="shared" si="212"/>
        <v>48</v>
      </c>
      <c r="W336" s="42">
        <f t="shared" si="194"/>
        <v>340</v>
      </c>
      <c r="X336" s="42">
        <f t="shared" si="195"/>
        <v>450</v>
      </c>
      <c r="Y336" s="42">
        <f t="shared" si="196"/>
        <v>340</v>
      </c>
      <c r="Z336" s="54" t="str">
        <f t="shared" si="183"/>
        <v>BUS</v>
      </c>
      <c r="AA336" s="657">
        <f t="shared" si="213"/>
        <v>46</v>
      </c>
      <c r="AB336" s="42">
        <f>SUM(F336+I336+J336)</f>
        <v>354</v>
      </c>
      <c r="AC336" s="42">
        <f>VLOOKUP(A:A,'MCN Singapore onf rates'!E:M,9,FALSE)</f>
        <v>448</v>
      </c>
      <c r="AD336" s="42">
        <f>SUM(AB336)</f>
        <v>354</v>
      </c>
      <c r="AE336" s="42" t="s">
        <v>627</v>
      </c>
      <c r="AF336" s="657">
        <f>VLOOKUP(A:A,'MCN Singapore onf rates'!E:K,7,FALSE)-4</f>
        <v>29</v>
      </c>
      <c r="AG336" s="42">
        <f t="shared" si="222"/>
        <v>364</v>
      </c>
      <c r="AH336" s="42">
        <f t="shared" si="222"/>
        <v>458</v>
      </c>
      <c r="AI336" s="42">
        <f t="shared" si="222"/>
        <v>364</v>
      </c>
      <c r="AJ336" s="42" t="s">
        <v>627</v>
      </c>
      <c r="AK336" s="662">
        <f>VLOOKUP(A:A,'MCN Singapore onf rates'!E:K,7,FALSE)-7</f>
        <v>26</v>
      </c>
      <c r="AL336" s="191"/>
      <c r="AM336" s="191"/>
      <c r="AN336" s="191"/>
      <c r="AO336" s="191"/>
      <c r="AP336" s="191"/>
      <c r="AQ336" s="29"/>
      <c r="AR336" s="29"/>
      <c r="AS336" s="29"/>
      <c r="AT336" s="29"/>
      <c r="AU336" s="29"/>
      <c r="AV336" s="29"/>
      <c r="AW336" s="29"/>
      <c r="AX336" s="29"/>
      <c r="AY336" s="29"/>
      <c r="AZ336" s="29"/>
      <c r="BA336" s="29"/>
      <c r="BB336" s="29"/>
      <c r="BC336" s="29"/>
      <c r="BD336" s="29"/>
      <c r="BE336" s="29"/>
      <c r="BF336" s="29"/>
      <c r="BG336" s="29"/>
      <c r="BH336" s="29"/>
      <c r="BI336" s="29"/>
      <c r="BJ336" s="29"/>
    </row>
    <row r="337" spans="1:62" s="656" customFormat="1">
      <c r="A337" s="39" t="s">
        <v>36</v>
      </c>
      <c r="B337" s="41" t="s">
        <v>525</v>
      </c>
      <c r="C337" s="40" t="s">
        <v>713</v>
      </c>
      <c r="D337" s="195">
        <f>VLOOKUP(A:A,'MCN Busan onf rates'!C:D,2,FALSE)</f>
        <v>349</v>
      </c>
      <c r="E337" s="195"/>
      <c r="F337" s="195">
        <f>VLOOKUP(A:A,'MCN Singapore onf rates'!E:H,2,FALSE)</f>
        <v>364</v>
      </c>
      <c r="G337" s="195">
        <f>VLOOKUP(A:A,'MCN Singapore onf rates'!E:H,3,FALSE)</f>
        <v>0</v>
      </c>
      <c r="H337" s="195" t="e">
        <f>VLOOKUP(A:A,'NZ &amp; Pacific Island Rates'!B:G,2,FALSE)</f>
        <v>#N/A</v>
      </c>
      <c r="I337" s="195">
        <v>0</v>
      </c>
      <c r="J337" s="195">
        <v>10</v>
      </c>
      <c r="K337" s="494" t="s">
        <v>628</v>
      </c>
      <c r="L337" s="195">
        <f>SUM(D337+J337)</f>
        <v>359</v>
      </c>
      <c r="M337" s="42">
        <f t="shared" si="198"/>
        <v>359</v>
      </c>
      <c r="N337" s="42">
        <f>VLOOKUP(A:A,'MCN Busan onf rates'!C:L,10,FALSE)</f>
        <v>507</v>
      </c>
      <c r="O337" s="42">
        <f t="shared" si="221"/>
        <v>359</v>
      </c>
      <c r="P337" s="42" t="str">
        <f t="shared" si="202"/>
        <v>BUS</v>
      </c>
      <c r="Q337" s="43">
        <f>VLOOKUP(A:A,'MCN Busan onf rates'!C:K,9,FALSE)</f>
        <v>50</v>
      </c>
      <c r="R337" s="42">
        <f t="shared" si="191"/>
        <v>359</v>
      </c>
      <c r="S337" s="42">
        <f t="shared" si="192"/>
        <v>507</v>
      </c>
      <c r="T337" s="42">
        <f t="shared" si="193"/>
        <v>359</v>
      </c>
      <c r="U337" s="42" t="str">
        <f t="shared" si="197"/>
        <v>BUS</v>
      </c>
      <c r="V337" s="657">
        <f t="shared" si="212"/>
        <v>49</v>
      </c>
      <c r="W337" s="42">
        <f t="shared" si="194"/>
        <v>359</v>
      </c>
      <c r="X337" s="42">
        <f t="shared" si="195"/>
        <v>507</v>
      </c>
      <c r="Y337" s="42">
        <f t="shared" si="196"/>
        <v>359</v>
      </c>
      <c r="Z337" s="54" t="str">
        <f t="shared" si="183"/>
        <v>BUS</v>
      </c>
      <c r="AA337" s="657">
        <f t="shared" si="213"/>
        <v>47</v>
      </c>
      <c r="AB337" s="42">
        <f>SUM(F337+I337+J337)</f>
        <v>374</v>
      </c>
      <c r="AC337" s="42">
        <f>VLOOKUP(A:A,'MCN Singapore onf rates'!E:M,9,FALSE)</f>
        <v>508</v>
      </c>
      <c r="AD337" s="42">
        <f>SUM(AB337)</f>
        <v>374</v>
      </c>
      <c r="AE337" s="42" t="s">
        <v>627</v>
      </c>
      <c r="AF337" s="657">
        <f>VLOOKUP(A:A,'MCN Singapore onf rates'!E:K,7,FALSE)-4</f>
        <v>29</v>
      </c>
      <c r="AG337" s="42">
        <f t="shared" si="222"/>
        <v>384</v>
      </c>
      <c r="AH337" s="42">
        <f t="shared" si="222"/>
        <v>518</v>
      </c>
      <c r="AI337" s="42">
        <f t="shared" si="222"/>
        <v>384</v>
      </c>
      <c r="AJ337" s="42" t="s">
        <v>627</v>
      </c>
      <c r="AK337" s="662">
        <f>VLOOKUP(A:A,'MCN Singapore onf rates'!E:K,7,FALSE)-7</f>
        <v>26</v>
      </c>
      <c r="AL337" s="191"/>
      <c r="AM337" s="191"/>
      <c r="AN337" s="191"/>
      <c r="AO337" s="191"/>
      <c r="AP337" s="191"/>
      <c r="AQ337" s="29"/>
      <c r="AR337" s="29"/>
      <c r="AS337" s="29"/>
      <c r="AT337" s="29"/>
      <c r="AU337" s="29"/>
      <c r="AV337" s="29"/>
      <c r="AW337" s="29"/>
      <c r="AX337" s="29"/>
      <c r="AY337" s="29"/>
      <c r="AZ337" s="29"/>
      <c r="BA337" s="29"/>
      <c r="BB337" s="29"/>
      <c r="BC337" s="29"/>
      <c r="BD337" s="29"/>
      <c r="BE337" s="29"/>
      <c r="BF337" s="29"/>
      <c r="BG337" s="29"/>
      <c r="BH337" s="29"/>
      <c r="BI337" s="29"/>
      <c r="BJ337" s="29"/>
    </row>
    <row r="338" spans="1:62" s="656" customFormat="1">
      <c r="A338" s="36" t="s">
        <v>340</v>
      </c>
      <c r="B338" s="41" t="s">
        <v>515</v>
      </c>
      <c r="C338" s="40" t="s">
        <v>713</v>
      </c>
      <c r="D338" s="195">
        <f>VLOOKUP(A:A,'MCN Busan onf rates'!C:D,2,FALSE)</f>
        <v>520</v>
      </c>
      <c r="E338" s="195"/>
      <c r="F338" s="195">
        <f>VLOOKUP(A:A,'MCN Singapore onf rates'!E:H,2,FALSE)</f>
        <v>380</v>
      </c>
      <c r="G338" s="195">
        <f>VLOOKUP(A:A,'MCN Singapore onf rates'!E:H,3,FALSE)</f>
        <v>0</v>
      </c>
      <c r="H338" s="195" t="e">
        <f>VLOOKUP(A:A,'NZ &amp; Pacific Island Rates'!B:G,2,FALSE)</f>
        <v>#N/A</v>
      </c>
      <c r="I338" s="195" t="s">
        <v>494</v>
      </c>
      <c r="J338" s="195" t="s">
        <v>494</v>
      </c>
      <c r="K338" s="494" t="s">
        <v>627</v>
      </c>
      <c r="L338" s="195">
        <f>SUM(F338)</f>
        <v>380</v>
      </c>
      <c r="M338" s="42">
        <f t="shared" si="198"/>
        <v>380</v>
      </c>
      <c r="N338" s="42">
        <f>VLOOKUP(A:A,'MCN Singapore onf rates'!E:M,9,FALSE)</f>
        <v>502</v>
      </c>
      <c r="O338" s="42">
        <f t="shared" si="221"/>
        <v>380</v>
      </c>
      <c r="P338" s="42" t="str">
        <f t="shared" si="202"/>
        <v>SIN</v>
      </c>
      <c r="Q338" s="657">
        <f>VLOOKUP(A:A,'MCN Singapore onf rates'!E:L,8,FALSE)</f>
        <v>92</v>
      </c>
      <c r="R338" s="42">
        <f t="shared" si="191"/>
        <v>380</v>
      </c>
      <c r="S338" s="42">
        <f t="shared" si="192"/>
        <v>502</v>
      </c>
      <c r="T338" s="42">
        <f t="shared" si="193"/>
        <v>380</v>
      </c>
      <c r="U338" s="42" t="str">
        <f t="shared" si="197"/>
        <v>SIN</v>
      </c>
      <c r="V338" s="657">
        <f t="shared" si="212"/>
        <v>91</v>
      </c>
      <c r="W338" s="42">
        <f t="shared" si="194"/>
        <v>380</v>
      </c>
      <c r="X338" s="42">
        <f t="shared" si="195"/>
        <v>502</v>
      </c>
      <c r="Y338" s="42">
        <f t="shared" si="196"/>
        <v>380</v>
      </c>
      <c r="Z338" s="54" t="str">
        <f t="shared" si="183"/>
        <v>SIN</v>
      </c>
      <c r="AA338" s="657">
        <f t="shared" si="213"/>
        <v>89</v>
      </c>
      <c r="AB338" s="42">
        <f>SUM(W338+10)</f>
        <v>390</v>
      </c>
      <c r="AC338" s="42">
        <f>SUM(X338+10)</f>
        <v>512</v>
      </c>
      <c r="AD338" s="42">
        <f>SUM(Y338+10)</f>
        <v>390</v>
      </c>
      <c r="AE338" s="42" t="s">
        <v>627</v>
      </c>
      <c r="AF338" s="657">
        <f>VLOOKUP(A:A,'MCN Singapore onf rates'!E:K,7,FALSE)-4</f>
        <v>41</v>
      </c>
      <c r="AG338" s="42">
        <f>SUM(W338+10)</f>
        <v>390</v>
      </c>
      <c r="AH338" s="42">
        <f>SUM(X338+10)</f>
        <v>512</v>
      </c>
      <c r="AI338" s="42">
        <f>SUM(Y338+10)</f>
        <v>390</v>
      </c>
      <c r="AJ338" s="42" t="s">
        <v>627</v>
      </c>
      <c r="AK338" s="662">
        <f>VLOOKUP(A:A,'MCN Singapore onf rates'!E:K,7,FALSE)-7</f>
        <v>38</v>
      </c>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row>
    <row r="339" spans="1:62" s="656" customFormat="1">
      <c r="A339" s="39" t="s">
        <v>2249</v>
      </c>
      <c r="B339" s="41" t="s">
        <v>516</v>
      </c>
      <c r="C339" s="40" t="s">
        <v>713</v>
      </c>
      <c r="D339" s="195">
        <f>VLOOKUP(A:A,'MCN Busan onf rates'!C:D,2,FALSE)</f>
        <v>270</v>
      </c>
      <c r="E339" s="195"/>
      <c r="F339" s="195">
        <f>VLOOKUP(A:A,'MCN Singapore onf rates'!E:H,2,FALSE)</f>
        <v>292</v>
      </c>
      <c r="G339" s="195">
        <f>VLOOKUP(A:A,'MCN Singapore onf rates'!E:H,3,FALSE)</f>
        <v>0</v>
      </c>
      <c r="H339" s="195" t="e">
        <f>VLOOKUP(A339,'NZ &amp; Pacific Island Rates'!B:G,2,FALSE)</f>
        <v>#N/A</v>
      </c>
      <c r="I339" s="195">
        <v>0</v>
      </c>
      <c r="J339" s="195">
        <v>10</v>
      </c>
      <c r="K339" s="494" t="s">
        <v>628</v>
      </c>
      <c r="L339" s="195">
        <f>SUM(D339+J339)</f>
        <v>280</v>
      </c>
      <c r="M339" s="42">
        <f t="shared" si="198"/>
        <v>280</v>
      </c>
      <c r="N339" s="42">
        <f>SUBTOTAL(9,M339)</f>
        <v>280</v>
      </c>
      <c r="O339" s="42">
        <f>SUBTOTAL(9,M339)</f>
        <v>280</v>
      </c>
      <c r="P339" s="42" t="str">
        <f t="shared" si="202"/>
        <v>BUS</v>
      </c>
      <c r="Q339" s="43">
        <f>VLOOKUP(A:A,'MCN Busan onf rates'!C:K,9,FALSE)</f>
        <v>34</v>
      </c>
      <c r="R339" s="42">
        <f t="shared" si="191"/>
        <v>280</v>
      </c>
      <c r="S339" s="42">
        <f t="shared" si="192"/>
        <v>280</v>
      </c>
      <c r="T339" s="42">
        <f t="shared" si="193"/>
        <v>280</v>
      </c>
      <c r="U339" s="42" t="str">
        <f t="shared" si="197"/>
        <v>BUS</v>
      </c>
      <c r="V339" s="657">
        <f t="shared" si="212"/>
        <v>33</v>
      </c>
      <c r="W339" s="42">
        <f t="shared" si="194"/>
        <v>280</v>
      </c>
      <c r="X339" s="42">
        <f t="shared" si="195"/>
        <v>280</v>
      </c>
      <c r="Y339" s="42">
        <f t="shared" si="196"/>
        <v>280</v>
      </c>
      <c r="Z339" s="54" t="str">
        <f t="shared" si="183"/>
        <v>BUS</v>
      </c>
      <c r="AA339" s="657">
        <f t="shared" si="213"/>
        <v>31</v>
      </c>
      <c r="AB339" s="42">
        <f>SUM(F339+I339+J339)</f>
        <v>302</v>
      </c>
      <c r="AC339" s="42">
        <f>SUM(AB339)</f>
        <v>302</v>
      </c>
      <c r="AD339" s="42">
        <f>SUM(AB339)</f>
        <v>302</v>
      </c>
      <c r="AE339" s="42" t="s">
        <v>627</v>
      </c>
      <c r="AF339" s="657">
        <f>VLOOKUP(A:A,'MCN Singapore onf rates'!E:K,7,FALSE)-4</f>
        <v>40</v>
      </c>
      <c r="AG339" s="42">
        <f t="shared" ref="AG339:AI342" si="223">SUM(AB339+10)</f>
        <v>312</v>
      </c>
      <c r="AH339" s="42">
        <f t="shared" si="223"/>
        <v>312</v>
      </c>
      <c r="AI339" s="42">
        <f t="shared" si="223"/>
        <v>312</v>
      </c>
      <c r="AJ339" s="42" t="str">
        <f>AE339</f>
        <v>SIN</v>
      </c>
      <c r="AK339" s="662">
        <f>VLOOKUP(A:A,'MCN Singapore onf rates'!E:K,7,FALSE)-7</f>
        <v>37</v>
      </c>
      <c r="AL339" s="191"/>
      <c r="AM339" s="191"/>
      <c r="AN339" s="191"/>
      <c r="AO339" s="191"/>
      <c r="AP339" s="191"/>
    </row>
    <row r="340" spans="1:62" customFormat="1">
      <c r="A340" s="39" t="s">
        <v>679</v>
      </c>
      <c r="B340" s="41" t="s">
        <v>516</v>
      </c>
      <c r="C340" s="40" t="s">
        <v>713</v>
      </c>
      <c r="D340" s="195">
        <f>VLOOKUP(A:A,'MCN Busan onf rates'!C:D,2,FALSE)</f>
        <v>270</v>
      </c>
      <c r="E340" s="195"/>
      <c r="F340" s="195">
        <f>VLOOKUP(A:A,'MCN Singapore onf rates'!E:H,2,FALSE)</f>
        <v>292</v>
      </c>
      <c r="G340" s="195">
        <f>VLOOKUP(A:A,'MCN Singapore onf rates'!E:H,3,FALSE)</f>
        <v>0</v>
      </c>
      <c r="H340" s="195" t="e">
        <f>VLOOKUP(A:A,'NZ &amp; Pacific Island Rates'!B:G,2,FALSE)</f>
        <v>#N/A</v>
      </c>
      <c r="I340" s="195">
        <v>0</v>
      </c>
      <c r="J340" s="195">
        <v>10</v>
      </c>
      <c r="K340" s="494" t="s">
        <v>628</v>
      </c>
      <c r="L340" s="195">
        <f>SUM(D340+J340)</f>
        <v>280</v>
      </c>
      <c r="M340" s="42">
        <f t="shared" si="198"/>
        <v>280</v>
      </c>
      <c r="N340" s="51">
        <f>SUBTOTAL(9,M340)</f>
        <v>280</v>
      </c>
      <c r="O340" s="51">
        <f>SUBTOTAL(9,M340)</f>
        <v>280</v>
      </c>
      <c r="P340" s="42" t="str">
        <f t="shared" si="202"/>
        <v>BUS</v>
      </c>
      <c r="Q340" s="43">
        <f>VLOOKUP(A:A,'MCN Busan onf rates'!C:K,9,FALSE)</f>
        <v>34</v>
      </c>
      <c r="R340" s="42">
        <f t="shared" si="191"/>
        <v>280</v>
      </c>
      <c r="S340" s="42">
        <f t="shared" si="192"/>
        <v>280</v>
      </c>
      <c r="T340" s="42">
        <f t="shared" si="193"/>
        <v>280</v>
      </c>
      <c r="U340" s="42" t="str">
        <f t="shared" si="197"/>
        <v>BUS</v>
      </c>
      <c r="V340" s="657">
        <f t="shared" si="212"/>
        <v>33</v>
      </c>
      <c r="W340" s="42">
        <f t="shared" si="194"/>
        <v>280</v>
      </c>
      <c r="X340" s="42">
        <f t="shared" si="195"/>
        <v>280</v>
      </c>
      <c r="Y340" s="42">
        <f t="shared" si="196"/>
        <v>280</v>
      </c>
      <c r="Z340" s="54" t="str">
        <f t="shared" si="183"/>
        <v>BUS</v>
      </c>
      <c r="AA340" s="657">
        <f t="shared" si="213"/>
        <v>31</v>
      </c>
      <c r="AB340" s="42">
        <f>SUM(F340+I340+J340)</f>
        <v>302</v>
      </c>
      <c r="AC340" s="42">
        <f>SUM(AB340)</f>
        <v>302</v>
      </c>
      <c r="AD340" s="42">
        <f>SUM(AB340)</f>
        <v>302</v>
      </c>
      <c r="AE340" s="42" t="s">
        <v>627</v>
      </c>
      <c r="AF340" s="657">
        <f>VLOOKUP(A:A,'MCN Singapore onf rates'!E:K,7,FALSE)-4</f>
        <v>40</v>
      </c>
      <c r="AG340" s="42">
        <f t="shared" si="223"/>
        <v>312</v>
      </c>
      <c r="AH340" s="42">
        <f t="shared" si="223"/>
        <v>312</v>
      </c>
      <c r="AI340" s="42">
        <f t="shared" si="223"/>
        <v>312</v>
      </c>
      <c r="AJ340" s="42" t="str">
        <f>AE340</f>
        <v>SIN</v>
      </c>
      <c r="AK340" s="662">
        <f>VLOOKUP(A:A,'MCN Singapore onf rates'!E:K,7,FALSE)-7</f>
        <v>37</v>
      </c>
      <c r="AL340" s="191"/>
      <c r="AM340" s="191"/>
      <c r="AN340" s="191"/>
      <c r="AO340" s="191"/>
      <c r="AP340" s="191"/>
    </row>
    <row r="341" spans="1:62" customFormat="1">
      <c r="A341" s="39" t="s">
        <v>461</v>
      </c>
      <c r="B341" s="41" t="s">
        <v>516</v>
      </c>
      <c r="C341" s="40" t="s">
        <v>713</v>
      </c>
      <c r="D341" s="195">
        <f>VLOOKUP(A:A,'MCN Busan onf rates'!C:D,2,FALSE)</f>
        <v>319</v>
      </c>
      <c r="E341" s="195"/>
      <c r="F341" s="195">
        <f>VLOOKUP(A:A,'MCN Singapore onf rates'!E:H,2,FALSE)</f>
        <v>330</v>
      </c>
      <c r="G341" s="195">
        <f>VLOOKUP(A:A,'MCN Singapore onf rates'!E:H,3,FALSE)</f>
        <v>0</v>
      </c>
      <c r="H341" s="195" t="e">
        <f>VLOOKUP(A:A,'NZ &amp; Pacific Island Rates'!B:G,2,FALSE)</f>
        <v>#N/A</v>
      </c>
      <c r="I341" s="195">
        <v>0</v>
      </c>
      <c r="J341" s="195">
        <v>10</v>
      </c>
      <c r="K341" s="494" t="s">
        <v>628</v>
      </c>
      <c r="L341" s="195">
        <f>SUM(D341+J341)</f>
        <v>329</v>
      </c>
      <c r="M341" s="42">
        <f t="shared" si="198"/>
        <v>329</v>
      </c>
      <c r="N341" s="42">
        <f>VLOOKUP(A:A,'MCN Busan onf rates'!C:L,10,FALSE)</f>
        <v>417</v>
      </c>
      <c r="O341" s="42">
        <f t="shared" ref="O341:O372" si="224">SUM(M341)</f>
        <v>329</v>
      </c>
      <c r="P341" s="42" t="str">
        <f t="shared" si="202"/>
        <v>BUS</v>
      </c>
      <c r="Q341" s="43">
        <f>VLOOKUP(A:A,'MCN Busan onf rates'!C:K,9,FALSE)</f>
        <v>49</v>
      </c>
      <c r="R341" s="42">
        <f t="shared" si="191"/>
        <v>329</v>
      </c>
      <c r="S341" s="42">
        <f t="shared" si="192"/>
        <v>417</v>
      </c>
      <c r="T341" s="42">
        <f t="shared" si="193"/>
        <v>329</v>
      </c>
      <c r="U341" s="42" t="str">
        <f t="shared" si="197"/>
        <v>BUS</v>
      </c>
      <c r="V341" s="657">
        <f t="shared" si="212"/>
        <v>48</v>
      </c>
      <c r="W341" s="42">
        <f t="shared" si="194"/>
        <v>329</v>
      </c>
      <c r="X341" s="42">
        <f t="shared" si="195"/>
        <v>417</v>
      </c>
      <c r="Y341" s="42">
        <f t="shared" si="196"/>
        <v>329</v>
      </c>
      <c r="Z341" s="54" t="str">
        <f t="shared" si="183"/>
        <v>BUS</v>
      </c>
      <c r="AA341" s="657">
        <f t="shared" si="213"/>
        <v>46</v>
      </c>
      <c r="AB341" s="42">
        <f>SUM(F341+I341+J341)</f>
        <v>340</v>
      </c>
      <c r="AC341" s="42">
        <f>VLOOKUP(A:A,'MCN Singapore onf rates'!E:M,9,FALSE)</f>
        <v>406</v>
      </c>
      <c r="AD341" s="42">
        <f>SUM(AB341)</f>
        <v>340</v>
      </c>
      <c r="AE341" s="42" t="s">
        <v>627</v>
      </c>
      <c r="AF341" s="657">
        <f>VLOOKUP(A:A,'MCN Singapore onf rates'!E:K,7,FALSE)-4</f>
        <v>29</v>
      </c>
      <c r="AG341" s="42">
        <f t="shared" si="223"/>
        <v>350</v>
      </c>
      <c r="AH341" s="42">
        <f t="shared" si="223"/>
        <v>416</v>
      </c>
      <c r="AI341" s="42">
        <f t="shared" si="223"/>
        <v>350</v>
      </c>
      <c r="AJ341" s="42" t="s">
        <v>627</v>
      </c>
      <c r="AK341" s="662">
        <f>VLOOKUP(A:A,'MCN Singapore onf rates'!E:K,7,FALSE)-7</f>
        <v>26</v>
      </c>
      <c r="AL341" s="191"/>
      <c r="AM341" s="191"/>
      <c r="AN341" s="191"/>
      <c r="AO341" s="191"/>
      <c r="AP341" s="191"/>
      <c r="AQ341" s="29"/>
      <c r="AR341" s="29"/>
      <c r="AS341" s="29"/>
      <c r="AT341" s="29"/>
      <c r="AU341" s="29"/>
      <c r="AV341" s="29"/>
      <c r="AW341" s="29"/>
      <c r="AX341" s="29"/>
      <c r="AY341" s="29"/>
      <c r="AZ341" s="29"/>
      <c r="BA341" s="29"/>
      <c r="BB341" s="29"/>
      <c r="BC341" s="29"/>
      <c r="BD341" s="29"/>
      <c r="BE341" s="29"/>
      <c r="BF341" s="29"/>
      <c r="BG341" s="29"/>
      <c r="BH341" s="29"/>
      <c r="BI341" s="29"/>
      <c r="BJ341" s="29"/>
    </row>
    <row r="342" spans="1:62" customFormat="1">
      <c r="A342" s="39" t="s">
        <v>455</v>
      </c>
      <c r="B342" s="41" t="s">
        <v>516</v>
      </c>
      <c r="C342" s="40" t="s">
        <v>713</v>
      </c>
      <c r="D342" s="195">
        <f>VLOOKUP(A:A,'MCN Busan onf rates'!C:D,2,FALSE)</f>
        <v>311</v>
      </c>
      <c r="E342" s="195"/>
      <c r="F342" s="195">
        <f>VLOOKUP(A:A,'MCN Singapore onf rates'!E:H,2,FALSE)</f>
        <v>330</v>
      </c>
      <c r="G342" s="195">
        <f>VLOOKUP(A:A,'MCN Singapore onf rates'!E:H,3,FALSE)</f>
        <v>0</v>
      </c>
      <c r="H342" s="195" t="e">
        <f>VLOOKUP(A:A,'NZ &amp; Pacific Island Rates'!B:G,2,FALSE)</f>
        <v>#N/A</v>
      </c>
      <c r="I342" s="195">
        <v>0</v>
      </c>
      <c r="J342" s="195">
        <v>10</v>
      </c>
      <c r="K342" s="494" t="s">
        <v>628</v>
      </c>
      <c r="L342" s="195">
        <f>SUM(D342+J342)</f>
        <v>321</v>
      </c>
      <c r="M342" s="42">
        <f t="shared" si="198"/>
        <v>321</v>
      </c>
      <c r="N342" s="42">
        <f>VLOOKUP(A:A,'MCN Busan onf rates'!C:L,10,FALSE)</f>
        <v>393</v>
      </c>
      <c r="O342" s="42">
        <f t="shared" si="224"/>
        <v>321</v>
      </c>
      <c r="P342" s="42" t="str">
        <f t="shared" si="202"/>
        <v>BUS</v>
      </c>
      <c r="Q342" s="43">
        <f>VLOOKUP(A:A,'MCN Busan onf rates'!C:K,9,FALSE)</f>
        <v>46</v>
      </c>
      <c r="R342" s="42">
        <f t="shared" si="191"/>
        <v>321</v>
      </c>
      <c r="S342" s="42">
        <f t="shared" si="192"/>
        <v>393</v>
      </c>
      <c r="T342" s="42">
        <f t="shared" si="193"/>
        <v>321</v>
      </c>
      <c r="U342" s="42" t="str">
        <f t="shared" si="197"/>
        <v>BUS</v>
      </c>
      <c r="V342" s="657">
        <f t="shared" si="212"/>
        <v>45</v>
      </c>
      <c r="W342" s="42">
        <f t="shared" si="194"/>
        <v>321</v>
      </c>
      <c r="X342" s="42">
        <f t="shared" si="195"/>
        <v>393</v>
      </c>
      <c r="Y342" s="42">
        <f t="shared" si="196"/>
        <v>321</v>
      </c>
      <c r="Z342" s="54" t="str">
        <f t="shared" si="183"/>
        <v>BUS</v>
      </c>
      <c r="AA342" s="657">
        <f t="shared" si="213"/>
        <v>43</v>
      </c>
      <c r="AB342" s="42">
        <f>SUM(F342+I342+J342)</f>
        <v>340</v>
      </c>
      <c r="AC342" s="42">
        <f>VLOOKUP(A:A,'MCN Singapore onf rates'!E:M,9,FALSE)</f>
        <v>406</v>
      </c>
      <c r="AD342" s="42">
        <f>SUM(AB342)</f>
        <v>340</v>
      </c>
      <c r="AE342" s="42" t="s">
        <v>627</v>
      </c>
      <c r="AF342" s="657">
        <f>VLOOKUP(A:A,'MCN Singapore onf rates'!E:K,7,FALSE)-4</f>
        <v>29</v>
      </c>
      <c r="AG342" s="42">
        <f t="shared" si="223"/>
        <v>350</v>
      </c>
      <c r="AH342" s="42">
        <f t="shared" si="223"/>
        <v>416</v>
      </c>
      <c r="AI342" s="42">
        <f t="shared" si="223"/>
        <v>350</v>
      </c>
      <c r="AJ342" s="42" t="s">
        <v>627</v>
      </c>
      <c r="AK342" s="662">
        <f>VLOOKUP(A:A,'MCN Singapore onf rates'!E:K,7,FALSE)-7</f>
        <v>26</v>
      </c>
      <c r="AL342" s="191"/>
      <c r="AM342" s="191"/>
      <c r="AN342" s="191"/>
      <c r="AO342" s="191"/>
      <c r="AP342" s="191"/>
      <c r="AQ342" s="29"/>
      <c r="AR342" s="29"/>
      <c r="AS342" s="29"/>
      <c r="AT342" s="29"/>
      <c r="AU342" s="29"/>
      <c r="AV342" s="29"/>
      <c r="AW342" s="29"/>
      <c r="AX342" s="29"/>
      <c r="AY342" s="29"/>
      <c r="AZ342" s="29"/>
      <c r="BA342" s="29"/>
      <c r="BB342" s="29"/>
      <c r="BC342" s="29"/>
      <c r="BD342" s="29"/>
      <c r="BE342" s="29"/>
      <c r="BF342" s="29"/>
      <c r="BG342" s="29"/>
      <c r="BH342" s="29"/>
      <c r="BI342" s="29"/>
      <c r="BJ342" s="29"/>
    </row>
    <row r="343" spans="1:62" customFormat="1">
      <c r="A343" s="39" t="s">
        <v>614</v>
      </c>
      <c r="B343" s="41" t="s">
        <v>516</v>
      </c>
      <c r="C343" s="40" t="s">
        <v>713</v>
      </c>
      <c r="D343" s="195" t="e">
        <f>VLOOKUP(A:A,'MCN Busan onf rates'!C:D,2,FALSE)</f>
        <v>#N/A</v>
      </c>
      <c r="E343" s="195"/>
      <c r="F343" s="195">
        <f>VLOOKUP(A:A,'MCN Singapore onf rates'!E:H,2,FALSE)</f>
        <v>330</v>
      </c>
      <c r="G343" s="195">
        <f>VLOOKUP(A:A,'MCN Singapore onf rates'!E:H,3,FALSE)</f>
        <v>0</v>
      </c>
      <c r="H343" s="195" t="e">
        <f>VLOOKUP(A343,'NZ &amp; Pacific Island Rates'!B:G,2,FALSE)</f>
        <v>#N/A</v>
      </c>
      <c r="I343" s="195" t="s">
        <v>494</v>
      </c>
      <c r="J343" s="195" t="s">
        <v>494</v>
      </c>
      <c r="K343" s="494" t="s">
        <v>627</v>
      </c>
      <c r="L343" s="195">
        <f t="shared" ref="L343:L348" si="225">SUM(F343)</f>
        <v>330</v>
      </c>
      <c r="M343" s="42">
        <f t="shared" si="198"/>
        <v>330</v>
      </c>
      <c r="N343" s="42">
        <f>VLOOKUP(A:A,'MCN Singapore onf rates'!E:M,9,FALSE)</f>
        <v>406</v>
      </c>
      <c r="O343" s="42">
        <f t="shared" si="224"/>
        <v>330</v>
      </c>
      <c r="P343" s="42" t="str">
        <f t="shared" si="202"/>
        <v>SIN</v>
      </c>
      <c r="Q343" s="657">
        <f>VLOOKUP(A:A,'MCN Singapore onf rates'!E:L,8,FALSE)</f>
        <v>77</v>
      </c>
      <c r="R343" s="42">
        <f t="shared" si="191"/>
        <v>330</v>
      </c>
      <c r="S343" s="42">
        <f t="shared" si="192"/>
        <v>406</v>
      </c>
      <c r="T343" s="42">
        <f t="shared" si="193"/>
        <v>330</v>
      </c>
      <c r="U343" s="42" t="str">
        <f t="shared" si="197"/>
        <v>SIN</v>
      </c>
      <c r="V343" s="657">
        <f t="shared" si="212"/>
        <v>76</v>
      </c>
      <c r="W343" s="42">
        <f t="shared" si="194"/>
        <v>330</v>
      </c>
      <c r="X343" s="42">
        <f t="shared" si="195"/>
        <v>406</v>
      </c>
      <c r="Y343" s="42">
        <f t="shared" si="196"/>
        <v>330</v>
      </c>
      <c r="Z343" s="54" t="str">
        <f t="shared" si="183"/>
        <v>SIN</v>
      </c>
      <c r="AA343" s="657">
        <f t="shared" si="213"/>
        <v>74</v>
      </c>
      <c r="AB343" s="42">
        <f t="shared" ref="AB343:AD348" si="226">SUM(W343+10)</f>
        <v>340</v>
      </c>
      <c r="AC343" s="42">
        <f t="shared" si="226"/>
        <v>416</v>
      </c>
      <c r="AD343" s="42">
        <f t="shared" si="226"/>
        <v>340</v>
      </c>
      <c r="AE343" s="42" t="s">
        <v>627</v>
      </c>
      <c r="AF343" s="657">
        <f>VLOOKUP(A:A,'MCN Singapore onf rates'!E:K,7,FALSE)-4</f>
        <v>29</v>
      </c>
      <c r="AG343" s="42">
        <f t="shared" ref="AG343:AI348" si="227">SUM(W343+10)</f>
        <v>340</v>
      </c>
      <c r="AH343" s="42">
        <f t="shared" si="227"/>
        <v>416</v>
      </c>
      <c r="AI343" s="42">
        <f t="shared" si="227"/>
        <v>340</v>
      </c>
      <c r="AJ343" s="42" t="s">
        <v>627</v>
      </c>
      <c r="AK343" s="662">
        <f>VLOOKUP(A:A,'MCN Singapore onf rates'!E:K,7,FALSE)-7</f>
        <v>26</v>
      </c>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row>
    <row r="344" spans="1:62" customFormat="1">
      <c r="A344" s="36" t="s">
        <v>228</v>
      </c>
      <c r="B344" s="41" t="s">
        <v>508</v>
      </c>
      <c r="C344" s="40" t="s">
        <v>713</v>
      </c>
      <c r="D344" s="195">
        <f>VLOOKUP(A:A,'MCN Busan onf rates'!C:D,2,FALSE)</f>
        <v>380</v>
      </c>
      <c r="E344" s="195"/>
      <c r="F344" s="195">
        <f>VLOOKUP(A:A,'MCN Singapore onf rates'!E:H,2,FALSE)</f>
        <v>368</v>
      </c>
      <c r="G344" s="195">
        <f>VLOOKUP(A:A,'MCN Singapore onf rates'!E:H,3,FALSE)</f>
        <v>0</v>
      </c>
      <c r="H344" s="195" t="e">
        <f>VLOOKUP(A:A,'NZ &amp; Pacific Island Rates'!B:G,2,FALSE)</f>
        <v>#N/A</v>
      </c>
      <c r="I344" s="195" t="s">
        <v>494</v>
      </c>
      <c r="J344" s="195" t="s">
        <v>494</v>
      </c>
      <c r="K344" s="494" t="s">
        <v>627</v>
      </c>
      <c r="L344" s="195">
        <f t="shared" si="225"/>
        <v>368</v>
      </c>
      <c r="M344" s="42">
        <f t="shared" si="198"/>
        <v>368</v>
      </c>
      <c r="N344" s="42">
        <f>VLOOKUP(A:A,'MCN Singapore onf rates'!E:M,9,FALSE)</f>
        <v>520</v>
      </c>
      <c r="O344" s="42">
        <f t="shared" si="224"/>
        <v>368</v>
      </c>
      <c r="P344" s="42" t="str">
        <f t="shared" si="202"/>
        <v>SIN</v>
      </c>
      <c r="Q344" s="657">
        <f>VLOOKUP(A:A,'MCN Singapore onf rates'!E:L,8,FALSE)</f>
        <v>77</v>
      </c>
      <c r="R344" s="42">
        <f t="shared" si="191"/>
        <v>368</v>
      </c>
      <c r="S344" s="42">
        <f t="shared" si="192"/>
        <v>520</v>
      </c>
      <c r="T344" s="42">
        <f t="shared" si="193"/>
        <v>368</v>
      </c>
      <c r="U344" s="42" t="str">
        <f t="shared" si="197"/>
        <v>SIN</v>
      </c>
      <c r="V344" s="657">
        <f t="shared" si="212"/>
        <v>76</v>
      </c>
      <c r="W344" s="42">
        <f t="shared" si="194"/>
        <v>368</v>
      </c>
      <c r="X344" s="42">
        <f t="shared" si="195"/>
        <v>520</v>
      </c>
      <c r="Y344" s="42">
        <f t="shared" si="196"/>
        <v>368</v>
      </c>
      <c r="Z344" s="54" t="str">
        <f t="shared" si="183"/>
        <v>SIN</v>
      </c>
      <c r="AA344" s="657">
        <f t="shared" si="213"/>
        <v>74</v>
      </c>
      <c r="AB344" s="42">
        <f t="shared" si="226"/>
        <v>378</v>
      </c>
      <c r="AC344" s="42">
        <f t="shared" si="226"/>
        <v>530</v>
      </c>
      <c r="AD344" s="42">
        <f t="shared" si="226"/>
        <v>378</v>
      </c>
      <c r="AE344" s="42" t="s">
        <v>627</v>
      </c>
      <c r="AF344" s="657">
        <f>VLOOKUP(A:A,'MCN Singapore onf rates'!E:K,7,FALSE)-4</f>
        <v>29</v>
      </c>
      <c r="AG344" s="42">
        <f t="shared" si="227"/>
        <v>378</v>
      </c>
      <c r="AH344" s="42">
        <f t="shared" si="227"/>
        <v>530</v>
      </c>
      <c r="AI344" s="42">
        <f t="shared" si="227"/>
        <v>378</v>
      </c>
      <c r="AJ344" s="42" t="s">
        <v>627</v>
      </c>
      <c r="AK344" s="662">
        <f>VLOOKUP(A:A,'MCN Singapore onf rates'!E:K,7,FALSE)-7</f>
        <v>26</v>
      </c>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row>
    <row r="345" spans="1:62" customFormat="1">
      <c r="A345" s="36" t="s">
        <v>2246</v>
      </c>
      <c r="B345" s="41" t="s">
        <v>512</v>
      </c>
      <c r="C345" s="40" t="s">
        <v>713</v>
      </c>
      <c r="D345" s="195">
        <f>VLOOKUP(A:A,'MCN Busan onf rates'!C:D,2,FALSE)</f>
        <v>473</v>
      </c>
      <c r="E345" s="195"/>
      <c r="F345" s="195">
        <f>VLOOKUP(A:A,'MCN Singapore onf rates'!E:H,2,FALSE)</f>
        <v>386</v>
      </c>
      <c r="G345" s="195">
        <f>VLOOKUP(A:A,'MCN Singapore onf rates'!E:H,3,FALSE)</f>
        <v>0</v>
      </c>
      <c r="H345" s="195" t="e">
        <f>VLOOKUP(A:A,'NZ &amp; Pacific Island Rates'!B:G,2,FALSE)</f>
        <v>#N/A</v>
      </c>
      <c r="I345" s="195" t="s">
        <v>494</v>
      </c>
      <c r="J345" s="195" t="s">
        <v>494</v>
      </c>
      <c r="K345" s="494" t="s">
        <v>627</v>
      </c>
      <c r="L345" s="195">
        <f t="shared" si="225"/>
        <v>386</v>
      </c>
      <c r="M345" s="42">
        <f t="shared" si="198"/>
        <v>386</v>
      </c>
      <c r="N345" s="42">
        <f>VLOOKUP(A:A,'MCN Singapore onf rates'!E:M,9,FALSE)</f>
        <v>520</v>
      </c>
      <c r="O345" s="42">
        <f t="shared" si="224"/>
        <v>386</v>
      </c>
      <c r="P345" s="42" t="str">
        <f t="shared" si="202"/>
        <v>SIN</v>
      </c>
      <c r="Q345" s="657">
        <f>VLOOKUP(A:A,'MCN Singapore onf rates'!E:L,8,FALSE)</f>
        <v>83</v>
      </c>
      <c r="R345" s="42">
        <f t="shared" si="191"/>
        <v>386</v>
      </c>
      <c r="S345" s="42">
        <f t="shared" si="192"/>
        <v>520</v>
      </c>
      <c r="T345" s="42">
        <f t="shared" si="193"/>
        <v>386</v>
      </c>
      <c r="U345" s="42" t="str">
        <f t="shared" si="197"/>
        <v>SIN</v>
      </c>
      <c r="V345" s="657">
        <f t="shared" si="212"/>
        <v>82</v>
      </c>
      <c r="W345" s="42">
        <f t="shared" si="194"/>
        <v>386</v>
      </c>
      <c r="X345" s="42">
        <f t="shared" si="195"/>
        <v>520</v>
      </c>
      <c r="Y345" s="42">
        <f t="shared" si="196"/>
        <v>386</v>
      </c>
      <c r="Z345" s="54" t="str">
        <f t="shared" si="183"/>
        <v>SIN</v>
      </c>
      <c r="AA345" s="657">
        <f t="shared" si="213"/>
        <v>80</v>
      </c>
      <c r="AB345" s="42">
        <f t="shared" si="226"/>
        <v>396</v>
      </c>
      <c r="AC345" s="42">
        <f t="shared" si="226"/>
        <v>530</v>
      </c>
      <c r="AD345" s="42">
        <f t="shared" si="226"/>
        <v>396</v>
      </c>
      <c r="AE345" s="42" t="s">
        <v>627</v>
      </c>
      <c r="AF345" s="657">
        <f>VLOOKUP(A:A,'MCN Singapore onf rates'!E:K,7,FALSE)-4</f>
        <v>32</v>
      </c>
      <c r="AG345" s="42">
        <f t="shared" si="227"/>
        <v>396</v>
      </c>
      <c r="AH345" s="42">
        <f t="shared" si="227"/>
        <v>530</v>
      </c>
      <c r="AI345" s="42">
        <f t="shared" si="227"/>
        <v>396</v>
      </c>
      <c r="AJ345" s="42" t="s">
        <v>627</v>
      </c>
      <c r="AK345" s="662">
        <f>VLOOKUP(A:A,'MCN Singapore onf rates'!E:K,7,FALSE)-7</f>
        <v>29</v>
      </c>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row>
    <row r="346" spans="1:62" customFormat="1">
      <c r="A346" s="39" t="s">
        <v>600</v>
      </c>
      <c r="B346" s="41" t="s">
        <v>512</v>
      </c>
      <c r="C346" s="40" t="s">
        <v>713</v>
      </c>
      <c r="D346" s="195">
        <f>VLOOKUP(A:A,'MCN Busan onf rates'!C:D,2,FALSE)</f>
        <v>401</v>
      </c>
      <c r="E346" s="195"/>
      <c r="F346" s="195">
        <f>VLOOKUP(A:A,'MCN Singapore onf rates'!E:H,2,FALSE)</f>
        <v>379</v>
      </c>
      <c r="G346" s="195">
        <f>VLOOKUP(A:A,'MCN Singapore onf rates'!E:H,3,FALSE)</f>
        <v>0</v>
      </c>
      <c r="H346" s="195" t="e">
        <f>VLOOKUP(A:A,'NZ &amp; Pacific Island Rates'!B:G,2,FALSE)</f>
        <v>#N/A</v>
      </c>
      <c r="I346" s="195" t="s">
        <v>494</v>
      </c>
      <c r="J346" s="195" t="s">
        <v>494</v>
      </c>
      <c r="K346" s="494" t="s">
        <v>627</v>
      </c>
      <c r="L346" s="195">
        <f t="shared" si="225"/>
        <v>379</v>
      </c>
      <c r="M346" s="42">
        <f t="shared" si="198"/>
        <v>379</v>
      </c>
      <c r="N346" s="42">
        <f>VLOOKUP(A:A,'MCN Singapore onf rates'!E:M,9,FALSE)</f>
        <v>499</v>
      </c>
      <c r="O346" s="42">
        <f t="shared" si="224"/>
        <v>379</v>
      </c>
      <c r="P346" s="42" t="str">
        <f t="shared" si="202"/>
        <v>SIN</v>
      </c>
      <c r="Q346" s="657">
        <f>VLOOKUP(A:A,'MCN Singapore onf rates'!E:L,8,FALSE)</f>
        <v>83</v>
      </c>
      <c r="R346" s="42">
        <f t="shared" si="191"/>
        <v>379</v>
      </c>
      <c r="S346" s="42">
        <f t="shared" si="192"/>
        <v>499</v>
      </c>
      <c r="T346" s="42">
        <f t="shared" si="193"/>
        <v>379</v>
      </c>
      <c r="U346" s="42" t="str">
        <f t="shared" si="197"/>
        <v>SIN</v>
      </c>
      <c r="V346" s="657">
        <f t="shared" si="212"/>
        <v>82</v>
      </c>
      <c r="W346" s="42">
        <f t="shared" si="194"/>
        <v>379</v>
      </c>
      <c r="X346" s="42">
        <f t="shared" si="195"/>
        <v>499</v>
      </c>
      <c r="Y346" s="42">
        <f t="shared" si="196"/>
        <v>379</v>
      </c>
      <c r="Z346" s="54" t="str">
        <f t="shared" si="183"/>
        <v>SIN</v>
      </c>
      <c r="AA346" s="657">
        <f t="shared" si="213"/>
        <v>80</v>
      </c>
      <c r="AB346" s="42">
        <f t="shared" si="226"/>
        <v>389</v>
      </c>
      <c r="AC346" s="42">
        <f t="shared" si="226"/>
        <v>509</v>
      </c>
      <c r="AD346" s="42">
        <f t="shared" si="226"/>
        <v>389</v>
      </c>
      <c r="AE346" s="42" t="s">
        <v>627</v>
      </c>
      <c r="AF346" s="657">
        <f>VLOOKUP(A:A,'MCN Singapore onf rates'!E:K,7,FALSE)-4</f>
        <v>32</v>
      </c>
      <c r="AG346" s="42">
        <f t="shared" si="227"/>
        <v>389</v>
      </c>
      <c r="AH346" s="42">
        <f t="shared" si="227"/>
        <v>509</v>
      </c>
      <c r="AI346" s="42">
        <f t="shared" si="227"/>
        <v>389</v>
      </c>
      <c r="AJ346" s="42" t="s">
        <v>627</v>
      </c>
      <c r="AK346" s="662">
        <f>VLOOKUP(A:A,'MCN Singapore onf rates'!E:K,7,FALSE)-7</f>
        <v>29</v>
      </c>
      <c r="AL346" s="29"/>
      <c r="AM346" s="29"/>
      <c r="AN346" s="29"/>
      <c r="AO346" s="29"/>
      <c r="AP346" s="29"/>
    </row>
    <row r="347" spans="1:62" customFormat="1">
      <c r="A347" s="39" t="s">
        <v>397</v>
      </c>
      <c r="B347" s="41" t="s">
        <v>512</v>
      </c>
      <c r="C347" s="40" t="s">
        <v>713</v>
      </c>
      <c r="D347" s="195">
        <f>VLOOKUP(A:A,'MCN Busan onf rates'!C:D,2,FALSE)</f>
        <v>472</v>
      </c>
      <c r="E347" s="195"/>
      <c r="F347" s="195">
        <f>VLOOKUP(A:A,'MCN Singapore onf rates'!E:H,2,FALSE)</f>
        <v>386</v>
      </c>
      <c r="G347" s="195">
        <f>VLOOKUP(A:A,'MCN Singapore onf rates'!E:H,3,FALSE)</f>
        <v>0</v>
      </c>
      <c r="H347" s="195" t="e">
        <f>VLOOKUP(A:A,'NZ &amp; Pacific Island Rates'!B:G,2,FALSE)</f>
        <v>#N/A</v>
      </c>
      <c r="I347" s="195" t="s">
        <v>494</v>
      </c>
      <c r="J347" s="195" t="s">
        <v>494</v>
      </c>
      <c r="K347" s="494" t="s">
        <v>627</v>
      </c>
      <c r="L347" s="195">
        <f t="shared" si="225"/>
        <v>386</v>
      </c>
      <c r="M347" s="42">
        <f t="shared" si="198"/>
        <v>386</v>
      </c>
      <c r="N347" s="42">
        <f>VLOOKUP(A:A,'MCN Singapore onf rates'!E:M,9,FALSE)</f>
        <v>520</v>
      </c>
      <c r="O347" s="42">
        <f t="shared" si="224"/>
        <v>386</v>
      </c>
      <c r="P347" s="42" t="str">
        <f t="shared" si="202"/>
        <v>SIN</v>
      </c>
      <c r="Q347" s="657">
        <f>VLOOKUP(A:A,'MCN Singapore onf rates'!E:L,8,FALSE)</f>
        <v>91</v>
      </c>
      <c r="R347" s="42">
        <f t="shared" si="191"/>
        <v>386</v>
      </c>
      <c r="S347" s="42">
        <f t="shared" si="192"/>
        <v>520</v>
      </c>
      <c r="T347" s="42">
        <f t="shared" si="193"/>
        <v>386</v>
      </c>
      <c r="U347" s="42" t="str">
        <f t="shared" si="197"/>
        <v>SIN</v>
      </c>
      <c r="V347" s="657">
        <f t="shared" si="212"/>
        <v>90</v>
      </c>
      <c r="W347" s="42">
        <f t="shared" si="194"/>
        <v>386</v>
      </c>
      <c r="X347" s="42">
        <f t="shared" si="195"/>
        <v>520</v>
      </c>
      <c r="Y347" s="42">
        <f t="shared" si="196"/>
        <v>386</v>
      </c>
      <c r="Z347" s="54" t="str">
        <f t="shared" si="183"/>
        <v>SIN</v>
      </c>
      <c r="AA347" s="657">
        <f t="shared" si="213"/>
        <v>88</v>
      </c>
      <c r="AB347" s="42">
        <f t="shared" si="226"/>
        <v>396</v>
      </c>
      <c r="AC347" s="42">
        <f t="shared" si="226"/>
        <v>530</v>
      </c>
      <c r="AD347" s="42">
        <f t="shared" si="226"/>
        <v>396</v>
      </c>
      <c r="AE347" s="42" t="s">
        <v>627</v>
      </c>
      <c r="AF347" s="657">
        <f>VLOOKUP(A:A,'MCN Singapore onf rates'!E:K,7,FALSE)-4</f>
        <v>40</v>
      </c>
      <c r="AG347" s="42">
        <f t="shared" si="227"/>
        <v>396</v>
      </c>
      <c r="AH347" s="42">
        <f t="shared" si="227"/>
        <v>530</v>
      </c>
      <c r="AI347" s="42">
        <f t="shared" si="227"/>
        <v>396</v>
      </c>
      <c r="AJ347" s="42" t="s">
        <v>627</v>
      </c>
      <c r="AK347" s="662">
        <f>VLOOKUP(A:A,'MCN Singapore onf rates'!E:K,7,FALSE)-7</f>
        <v>37</v>
      </c>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row>
    <row r="348" spans="1:62" customFormat="1">
      <c r="A348" s="39" t="s">
        <v>18</v>
      </c>
      <c r="B348" s="41" t="s">
        <v>512</v>
      </c>
      <c r="C348" s="40" t="s">
        <v>713</v>
      </c>
      <c r="D348" s="195">
        <f>VLOOKUP(A:A,'MCN Busan onf rates'!C:D,2,FALSE)</f>
        <v>483</v>
      </c>
      <c r="E348" s="195"/>
      <c r="F348" s="195">
        <f>VLOOKUP(A:A,'MCN Singapore onf rates'!E:H,2,FALSE)</f>
        <v>383</v>
      </c>
      <c r="G348" s="195">
        <f>VLOOKUP(A:A,'MCN Singapore onf rates'!E:H,3,FALSE)</f>
        <v>0</v>
      </c>
      <c r="H348" s="195" t="e">
        <f>VLOOKUP(A:A,'NZ &amp; Pacific Island Rates'!B:G,2,FALSE)</f>
        <v>#N/A</v>
      </c>
      <c r="I348" s="195" t="s">
        <v>494</v>
      </c>
      <c r="J348" s="195" t="s">
        <v>494</v>
      </c>
      <c r="K348" s="494" t="s">
        <v>627</v>
      </c>
      <c r="L348" s="195">
        <f t="shared" si="225"/>
        <v>383</v>
      </c>
      <c r="M348" s="42">
        <f t="shared" si="198"/>
        <v>383</v>
      </c>
      <c r="N348" s="42">
        <f>VLOOKUP(A:A,'MCN Singapore onf rates'!E:M,9,FALSE)</f>
        <v>511</v>
      </c>
      <c r="O348" s="42">
        <f t="shared" si="224"/>
        <v>383</v>
      </c>
      <c r="P348" s="42" t="str">
        <f t="shared" si="202"/>
        <v>SIN</v>
      </c>
      <c r="Q348" s="657">
        <f>VLOOKUP(A:A,'MCN Singapore onf rates'!E:L,8,FALSE)</f>
        <v>65</v>
      </c>
      <c r="R348" s="42">
        <f t="shared" si="191"/>
        <v>383</v>
      </c>
      <c r="S348" s="42">
        <f t="shared" si="192"/>
        <v>511</v>
      </c>
      <c r="T348" s="42">
        <f t="shared" si="193"/>
        <v>383</v>
      </c>
      <c r="U348" s="42" t="str">
        <f t="shared" si="197"/>
        <v>SIN</v>
      </c>
      <c r="V348" s="657">
        <f t="shared" si="212"/>
        <v>64</v>
      </c>
      <c r="W348" s="42">
        <f t="shared" si="194"/>
        <v>383</v>
      </c>
      <c r="X348" s="42">
        <f t="shared" si="195"/>
        <v>511</v>
      </c>
      <c r="Y348" s="42">
        <f t="shared" si="196"/>
        <v>383</v>
      </c>
      <c r="Z348" s="54" t="str">
        <f t="shared" ref="Z348:Z409" si="228">P348</f>
        <v>SIN</v>
      </c>
      <c r="AA348" s="657">
        <f t="shared" si="213"/>
        <v>62</v>
      </c>
      <c r="AB348" s="42">
        <f t="shared" si="226"/>
        <v>393</v>
      </c>
      <c r="AC348" s="42">
        <f t="shared" si="226"/>
        <v>521</v>
      </c>
      <c r="AD348" s="42">
        <f t="shared" si="226"/>
        <v>393</v>
      </c>
      <c r="AE348" s="42" t="s">
        <v>627</v>
      </c>
      <c r="AF348" s="657">
        <f>VLOOKUP(A:A,'MCN Singapore onf rates'!E:K,7,FALSE)-4</f>
        <v>40</v>
      </c>
      <c r="AG348" s="42">
        <f t="shared" si="227"/>
        <v>393</v>
      </c>
      <c r="AH348" s="42">
        <f t="shared" si="227"/>
        <v>521</v>
      </c>
      <c r="AI348" s="42">
        <f t="shared" si="227"/>
        <v>393</v>
      </c>
      <c r="AJ348" s="42" t="s">
        <v>627</v>
      </c>
      <c r="AK348" s="662">
        <f>VLOOKUP(A:A,'MCN Singapore onf rates'!E:K,7,FALSE)-7</f>
        <v>37</v>
      </c>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row>
    <row r="349" spans="1:62" customFormat="1">
      <c r="A349" s="36" t="s">
        <v>123</v>
      </c>
      <c r="B349" s="41" t="s">
        <v>498</v>
      </c>
      <c r="C349" s="40" t="s">
        <v>713</v>
      </c>
      <c r="D349" s="195">
        <f>VLOOKUP(A:A,'MCN Busan onf rates'!C:D,2,FALSE)</f>
        <v>354</v>
      </c>
      <c r="E349" s="195"/>
      <c r="F349" s="195">
        <f>VLOOKUP(A:A,'MCN Singapore onf rates'!E:H,2,FALSE)</f>
        <v>351</v>
      </c>
      <c r="G349" s="195">
        <f>VLOOKUP(A:A,'MCN Singapore onf rates'!E:H,3,FALSE)</f>
        <v>0</v>
      </c>
      <c r="H349" s="195" t="e">
        <f>VLOOKUP(A:A,'NZ &amp; Pacific Island Rates'!B:G,2,FALSE)</f>
        <v>#N/A</v>
      </c>
      <c r="I349" s="195">
        <v>0</v>
      </c>
      <c r="J349" s="195">
        <v>10</v>
      </c>
      <c r="K349" s="494" t="s">
        <v>628</v>
      </c>
      <c r="L349" s="195">
        <f>SUM(D349+J349)</f>
        <v>364</v>
      </c>
      <c r="M349" s="42">
        <f t="shared" si="198"/>
        <v>364</v>
      </c>
      <c r="N349" s="42">
        <f>VLOOKUP(A:A,'MCN Busan onf rates'!C:L,10,FALSE)</f>
        <v>522</v>
      </c>
      <c r="O349" s="42">
        <f t="shared" si="224"/>
        <v>364</v>
      </c>
      <c r="P349" s="42" t="str">
        <f t="shared" si="202"/>
        <v>BUS</v>
      </c>
      <c r="Q349" s="43">
        <f>VLOOKUP(A:A,'MCN Busan onf rates'!C:K,9,FALSE)</f>
        <v>55</v>
      </c>
      <c r="R349" s="42">
        <f t="shared" ref="R349:R409" si="229">M349</f>
        <v>364</v>
      </c>
      <c r="S349" s="42">
        <f t="shared" ref="S349:S409" si="230">N349</f>
        <v>522</v>
      </c>
      <c r="T349" s="42">
        <f t="shared" ref="T349:T409" si="231">O349</f>
        <v>364</v>
      </c>
      <c r="U349" s="42" t="str">
        <f t="shared" si="197"/>
        <v>BUS</v>
      </c>
      <c r="V349" s="657">
        <f t="shared" ref="V349:V380" si="232">Q349-1</f>
        <v>54</v>
      </c>
      <c r="W349" s="42">
        <f t="shared" ref="W349:W409" si="233">M349</f>
        <v>364</v>
      </c>
      <c r="X349" s="42">
        <f t="shared" ref="X349:X409" si="234">N349</f>
        <v>522</v>
      </c>
      <c r="Y349" s="42">
        <f t="shared" ref="Y349:Y409" si="235">O349</f>
        <v>364</v>
      </c>
      <c r="Z349" s="54" t="str">
        <f t="shared" si="228"/>
        <v>BUS</v>
      </c>
      <c r="AA349" s="657">
        <f t="shared" ref="AA349:AA380" si="236">V349-2</f>
        <v>52</v>
      </c>
      <c r="AB349" s="42">
        <f>SUM(F349+I349+J349)</f>
        <v>361</v>
      </c>
      <c r="AC349" s="42">
        <f>VLOOKUP(A:A,'MCN Singapore onf rates'!E:M,9,FALSE)</f>
        <v>415</v>
      </c>
      <c r="AD349" s="42">
        <f>SUM(AB349)</f>
        <v>361</v>
      </c>
      <c r="AE349" s="42" t="s">
        <v>627</v>
      </c>
      <c r="AF349" s="657">
        <f>VLOOKUP(A:A,'MCN Singapore onf rates'!E:K,7,FALSE)-4</f>
        <v>32</v>
      </c>
      <c r="AG349" s="42">
        <f>SUM(AB349+10)</f>
        <v>371</v>
      </c>
      <c r="AH349" s="42">
        <f>SUM(AC349+10)</f>
        <v>425</v>
      </c>
      <c r="AI349" s="42">
        <f>SUM(AD349+10)</f>
        <v>371</v>
      </c>
      <c r="AJ349" s="42" t="s">
        <v>627</v>
      </c>
      <c r="AK349" s="662">
        <f>VLOOKUP(A:A,'MCN Singapore onf rates'!E:K,7,FALSE)-7</f>
        <v>29</v>
      </c>
      <c r="AL349" s="191"/>
      <c r="AM349" s="191"/>
      <c r="AN349" s="191"/>
      <c r="AO349" s="191"/>
      <c r="AP349" s="191"/>
      <c r="AQ349" s="29"/>
      <c r="AR349" s="29"/>
      <c r="AS349" s="29"/>
      <c r="AT349" s="29"/>
      <c r="AU349" s="29"/>
      <c r="AV349" s="29"/>
      <c r="AW349" s="29"/>
      <c r="AX349" s="29"/>
      <c r="AY349" s="29"/>
      <c r="AZ349" s="29"/>
      <c r="BA349" s="29"/>
      <c r="BB349" s="29"/>
      <c r="BC349" s="29"/>
      <c r="BD349" s="29"/>
      <c r="BE349" s="29"/>
      <c r="BF349" s="29"/>
      <c r="BG349" s="29"/>
      <c r="BH349" s="29"/>
      <c r="BI349" s="29"/>
      <c r="BJ349" s="29"/>
    </row>
    <row r="350" spans="1:62" customFormat="1">
      <c r="A350" s="39" t="s">
        <v>471</v>
      </c>
      <c r="B350" s="41" t="s">
        <v>498</v>
      </c>
      <c r="C350" s="40" t="s">
        <v>713</v>
      </c>
      <c r="D350" s="195">
        <f>VLOOKUP(A:A,'MCN Busan onf rates'!C:D,2,FALSE)</f>
        <v>432</v>
      </c>
      <c r="E350" s="195"/>
      <c r="F350" s="195">
        <f>VLOOKUP(A:A,'MCN Singapore onf rates'!E:H,2,FALSE)</f>
        <v>382</v>
      </c>
      <c r="G350" s="195">
        <f>VLOOKUP(A:A,'MCN Singapore onf rates'!E:H,3,FALSE)</f>
        <v>0</v>
      </c>
      <c r="H350" s="195" t="e">
        <f>VLOOKUP(A:A,'NZ &amp; Pacific Island Rates'!B:G,2,FALSE)</f>
        <v>#N/A</v>
      </c>
      <c r="I350" s="195" t="s">
        <v>494</v>
      </c>
      <c r="J350" s="195" t="s">
        <v>494</v>
      </c>
      <c r="K350" s="494" t="s">
        <v>627</v>
      </c>
      <c r="L350" s="195">
        <f>SUM(F350)</f>
        <v>382</v>
      </c>
      <c r="M350" s="42">
        <f t="shared" si="198"/>
        <v>382</v>
      </c>
      <c r="N350" s="42">
        <f>VLOOKUP(A:A,'MCN Singapore onf rates'!E:M,9,FALSE)</f>
        <v>508</v>
      </c>
      <c r="O350" s="42">
        <f t="shared" si="224"/>
        <v>382</v>
      </c>
      <c r="P350" s="42" t="str">
        <f t="shared" si="202"/>
        <v>SIN</v>
      </c>
      <c r="Q350" s="657">
        <f>VLOOKUP(A:A,'MCN Singapore onf rates'!E:L,8,FALSE)</f>
        <v>80</v>
      </c>
      <c r="R350" s="42">
        <f t="shared" si="229"/>
        <v>382</v>
      </c>
      <c r="S350" s="42">
        <f t="shared" si="230"/>
        <v>508</v>
      </c>
      <c r="T350" s="42">
        <f t="shared" si="231"/>
        <v>382</v>
      </c>
      <c r="U350" s="42" t="str">
        <f t="shared" ref="U350:U409" si="237">P350</f>
        <v>SIN</v>
      </c>
      <c r="V350" s="657">
        <f t="shared" si="232"/>
        <v>79</v>
      </c>
      <c r="W350" s="42">
        <f t="shared" si="233"/>
        <v>382</v>
      </c>
      <c r="X350" s="42">
        <f t="shared" si="234"/>
        <v>508</v>
      </c>
      <c r="Y350" s="42">
        <f t="shared" si="235"/>
        <v>382</v>
      </c>
      <c r="Z350" s="54" t="str">
        <f t="shared" si="228"/>
        <v>SIN</v>
      </c>
      <c r="AA350" s="657">
        <f t="shared" si="236"/>
        <v>77</v>
      </c>
      <c r="AB350" s="42">
        <f>SUM(W350+10)</f>
        <v>392</v>
      </c>
      <c r="AC350" s="42">
        <f>SUM(X350+10)</f>
        <v>518</v>
      </c>
      <c r="AD350" s="42">
        <f>SUM(Y350+10)</f>
        <v>392</v>
      </c>
      <c r="AE350" s="42" t="s">
        <v>627</v>
      </c>
      <c r="AF350" s="657">
        <f>VLOOKUP(A:A,'MCN Singapore onf rates'!E:K,7,FALSE)-4</f>
        <v>32</v>
      </c>
      <c r="AG350" s="42">
        <f>SUM(W350+10)</f>
        <v>392</v>
      </c>
      <c r="AH350" s="42">
        <f>SUM(X350+10)</f>
        <v>518</v>
      </c>
      <c r="AI350" s="42">
        <f>SUM(Y350+10)</f>
        <v>392</v>
      </c>
      <c r="AJ350" s="42" t="s">
        <v>627</v>
      </c>
      <c r="AK350" s="662">
        <f>VLOOKUP(A:A,'MCN Singapore onf rates'!E:K,7,FALSE)-7</f>
        <v>29</v>
      </c>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row>
    <row r="351" spans="1:62" customFormat="1">
      <c r="A351" s="39" t="s">
        <v>601</v>
      </c>
      <c r="B351" s="41" t="s">
        <v>507</v>
      </c>
      <c r="C351" s="40" t="s">
        <v>713</v>
      </c>
      <c r="D351" s="195">
        <f>VLOOKUP(A:A,'MCN Busan onf rates'!C:D,2,FALSE)</f>
        <v>344</v>
      </c>
      <c r="E351" s="195"/>
      <c r="F351" s="195">
        <f>VLOOKUP(A:A,'MCN Singapore onf rates'!E:H,2,FALSE)</f>
        <v>362</v>
      </c>
      <c r="G351" s="195">
        <f>VLOOKUP(A:A,'MCN Singapore onf rates'!E:H,3,FALSE)</f>
        <v>0</v>
      </c>
      <c r="H351" s="195" t="e">
        <f>VLOOKUP(A:A,'NZ &amp; Pacific Island Rates'!B:G,2,FALSE)</f>
        <v>#N/A</v>
      </c>
      <c r="I351" s="195">
        <v>0</v>
      </c>
      <c r="J351" s="195">
        <v>10</v>
      </c>
      <c r="K351" s="494" t="s">
        <v>628</v>
      </c>
      <c r="L351" s="195">
        <f>SUM(D351+J351)</f>
        <v>354</v>
      </c>
      <c r="M351" s="42">
        <f t="shared" ref="M351:M409" si="238">SUM(L351)</f>
        <v>354</v>
      </c>
      <c r="N351" s="42">
        <f>VLOOKUP(A:A,'MCN Busan onf rates'!C:L,10,FALSE)</f>
        <v>492</v>
      </c>
      <c r="O351" s="42">
        <f t="shared" si="224"/>
        <v>354</v>
      </c>
      <c r="P351" s="42" t="str">
        <f t="shared" si="202"/>
        <v>BUS</v>
      </c>
      <c r="Q351" s="43">
        <f>VLOOKUP(A:A,'MCN Busan onf rates'!C:K,9,FALSE)</f>
        <v>52</v>
      </c>
      <c r="R351" s="42">
        <f t="shared" si="229"/>
        <v>354</v>
      </c>
      <c r="S351" s="42">
        <f t="shared" si="230"/>
        <v>492</v>
      </c>
      <c r="T351" s="42">
        <f t="shared" si="231"/>
        <v>354</v>
      </c>
      <c r="U351" s="42" t="str">
        <f t="shared" si="237"/>
        <v>BUS</v>
      </c>
      <c r="V351" s="657">
        <f t="shared" si="232"/>
        <v>51</v>
      </c>
      <c r="W351" s="42">
        <f t="shared" si="233"/>
        <v>354</v>
      </c>
      <c r="X351" s="42">
        <f t="shared" si="234"/>
        <v>492</v>
      </c>
      <c r="Y351" s="42">
        <f t="shared" si="235"/>
        <v>354</v>
      </c>
      <c r="Z351" s="54" t="str">
        <f t="shared" si="228"/>
        <v>BUS</v>
      </c>
      <c r="AA351" s="657">
        <f t="shared" si="236"/>
        <v>49</v>
      </c>
      <c r="AB351" s="42">
        <f>SUM(F351+I351+J351)</f>
        <v>372</v>
      </c>
      <c r="AC351" s="42">
        <f>VLOOKUP(A:A,'MCN Singapore onf rates'!E:M,9,FALSE)</f>
        <v>448</v>
      </c>
      <c r="AD351" s="42">
        <f>SUM(AB351)</f>
        <v>372</v>
      </c>
      <c r="AE351" s="42" t="s">
        <v>627</v>
      </c>
      <c r="AF351" s="657">
        <f>VLOOKUP(A:A,'MCN Singapore onf rates'!E:K,7,FALSE)-4</f>
        <v>32</v>
      </c>
      <c r="AG351" s="42">
        <f t="shared" ref="AG351:AI353" si="239">SUM(AB351+10)</f>
        <v>382</v>
      </c>
      <c r="AH351" s="42">
        <f t="shared" si="239"/>
        <v>458</v>
      </c>
      <c r="AI351" s="42">
        <f t="shared" si="239"/>
        <v>382</v>
      </c>
      <c r="AJ351" s="42" t="s">
        <v>627</v>
      </c>
      <c r="AK351" s="662">
        <f>VLOOKUP(A:A,'MCN Singapore onf rates'!E:K,7,FALSE)-7</f>
        <v>29</v>
      </c>
      <c r="AL351" s="191"/>
      <c r="AM351" s="191"/>
      <c r="AN351" s="191"/>
      <c r="AO351" s="191"/>
      <c r="AP351" s="191"/>
      <c r="AQ351" s="29"/>
      <c r="AR351" s="29"/>
      <c r="AS351" s="29"/>
      <c r="AT351" s="29"/>
      <c r="AU351" s="29"/>
      <c r="AV351" s="29"/>
      <c r="AW351" s="29"/>
      <c r="AX351" s="29"/>
      <c r="AY351" s="29"/>
      <c r="AZ351" s="29"/>
      <c r="BA351" s="29"/>
      <c r="BB351" s="29"/>
      <c r="BC351" s="29"/>
      <c r="BD351" s="29"/>
      <c r="BE351" s="29"/>
      <c r="BF351" s="29"/>
      <c r="BG351" s="29"/>
      <c r="BH351" s="29"/>
      <c r="BI351" s="29"/>
      <c r="BJ351" s="29"/>
    </row>
    <row r="352" spans="1:62" customFormat="1">
      <c r="A352" s="36" t="s">
        <v>541</v>
      </c>
      <c r="B352" s="41" t="s">
        <v>511</v>
      </c>
      <c r="C352" s="40" t="s">
        <v>713</v>
      </c>
      <c r="D352" s="195">
        <f>VLOOKUP(A:A,'MCN Busan onf rates'!C:D,2,FALSE)</f>
        <v>377</v>
      </c>
      <c r="E352" s="195"/>
      <c r="F352" s="195">
        <f>VLOOKUP(A:A,'MCN Singapore onf rates'!E:H,2,FALSE)</f>
        <v>377</v>
      </c>
      <c r="G352" s="195">
        <f>VLOOKUP(A:A,'MCN Singapore onf rates'!E:H,3,FALSE)</f>
        <v>0</v>
      </c>
      <c r="H352" s="195" t="e">
        <f>VLOOKUP(A352,'NZ &amp; Pacific Island Rates'!B:G,2,FALSE)</f>
        <v>#N/A</v>
      </c>
      <c r="I352" s="195">
        <v>0</v>
      </c>
      <c r="J352" s="195">
        <v>10</v>
      </c>
      <c r="K352" s="494" t="s">
        <v>628</v>
      </c>
      <c r="L352" s="195">
        <f>SUM(D352+J352)</f>
        <v>387</v>
      </c>
      <c r="M352" s="42">
        <f t="shared" si="238"/>
        <v>387</v>
      </c>
      <c r="N352" s="42">
        <f>VLOOKUP(A:A,'MCN Busan onf rates'!C:L,10,FALSE)</f>
        <v>591</v>
      </c>
      <c r="O352" s="42">
        <f t="shared" si="224"/>
        <v>387</v>
      </c>
      <c r="P352" s="42" t="str">
        <f t="shared" si="202"/>
        <v>BUS</v>
      </c>
      <c r="Q352" s="43">
        <f>VLOOKUP(A:A,'MCN Busan onf rates'!C:K,9,FALSE)</f>
        <v>54</v>
      </c>
      <c r="R352" s="42">
        <f t="shared" si="229"/>
        <v>387</v>
      </c>
      <c r="S352" s="42">
        <f t="shared" si="230"/>
        <v>591</v>
      </c>
      <c r="T352" s="42">
        <f t="shared" si="231"/>
        <v>387</v>
      </c>
      <c r="U352" s="42" t="str">
        <f t="shared" si="237"/>
        <v>BUS</v>
      </c>
      <c r="V352" s="657">
        <f t="shared" si="232"/>
        <v>53</v>
      </c>
      <c r="W352" s="42">
        <f t="shared" si="233"/>
        <v>387</v>
      </c>
      <c r="X352" s="42">
        <f t="shared" si="234"/>
        <v>591</v>
      </c>
      <c r="Y352" s="42">
        <f t="shared" si="235"/>
        <v>387</v>
      </c>
      <c r="Z352" s="54" t="str">
        <f t="shared" si="228"/>
        <v>BUS</v>
      </c>
      <c r="AA352" s="657">
        <f t="shared" si="236"/>
        <v>51</v>
      </c>
      <c r="AB352" s="42">
        <f>SUM(F352+I352+J352)</f>
        <v>387</v>
      </c>
      <c r="AC352" s="42">
        <f>VLOOKUP(A:A,'MCN Singapore onf rates'!E:M,9,FALSE)</f>
        <v>493</v>
      </c>
      <c r="AD352" s="42">
        <f>SUM(AB352)</f>
        <v>387</v>
      </c>
      <c r="AE352" s="42" t="s">
        <v>627</v>
      </c>
      <c r="AF352" s="657">
        <f>VLOOKUP(A:A,'MCN Singapore onf rates'!E:K,7,FALSE)-4</f>
        <v>32</v>
      </c>
      <c r="AG352" s="42">
        <f t="shared" si="239"/>
        <v>397</v>
      </c>
      <c r="AH352" s="42">
        <f t="shared" si="239"/>
        <v>503</v>
      </c>
      <c r="AI352" s="42">
        <f t="shared" si="239"/>
        <v>397</v>
      </c>
      <c r="AJ352" s="42" t="s">
        <v>627</v>
      </c>
      <c r="AK352" s="662">
        <f>VLOOKUP(A:A,'MCN Singapore onf rates'!E:K,7,FALSE)-7</f>
        <v>29</v>
      </c>
      <c r="AL352" s="191"/>
      <c r="AM352" s="191"/>
      <c r="AN352" s="191"/>
      <c r="AO352" s="191"/>
      <c r="AP352" s="191"/>
      <c r="AQ352" s="29"/>
      <c r="AR352" s="29"/>
      <c r="AS352" s="29"/>
      <c r="AT352" s="29"/>
      <c r="AU352" s="29"/>
      <c r="AV352" s="29"/>
      <c r="AW352" s="29"/>
      <c r="AX352" s="29"/>
      <c r="AY352" s="29"/>
      <c r="AZ352" s="29"/>
      <c r="BA352" s="29"/>
      <c r="BB352" s="29"/>
      <c r="BC352" s="29"/>
      <c r="BD352" s="29"/>
      <c r="BE352" s="29"/>
      <c r="BF352" s="29"/>
      <c r="BG352" s="29"/>
      <c r="BH352" s="29"/>
      <c r="BI352" s="29"/>
      <c r="BJ352" s="29"/>
    </row>
    <row r="353" spans="1:62" customFormat="1">
      <c r="A353" s="36" t="s">
        <v>229</v>
      </c>
      <c r="B353" s="41" t="s">
        <v>509</v>
      </c>
      <c r="C353" s="40" t="s">
        <v>713</v>
      </c>
      <c r="D353" s="195">
        <f>VLOOKUP(A:A,'MCN Busan onf rates'!C:D,2,FALSE)</f>
        <v>419</v>
      </c>
      <c r="E353" s="195"/>
      <c r="F353" s="195">
        <f>VLOOKUP(A:A,'MCN Singapore onf rates'!E:H,2,FALSE)</f>
        <v>396</v>
      </c>
      <c r="G353" s="195">
        <f>VLOOKUP(A:A,'MCN Singapore onf rates'!E:H,3,FALSE)</f>
        <v>0</v>
      </c>
      <c r="H353" s="195" t="e">
        <f>VLOOKUP(A:A,'NZ &amp; Pacific Island Rates'!B:G,2,FALSE)</f>
        <v>#N/A</v>
      </c>
      <c r="I353" s="195">
        <v>0</v>
      </c>
      <c r="J353" s="195">
        <v>10</v>
      </c>
      <c r="K353" s="494" t="s">
        <v>628</v>
      </c>
      <c r="L353" s="195">
        <f>SUM(D353+J353)</f>
        <v>429</v>
      </c>
      <c r="M353" s="42">
        <f t="shared" si="238"/>
        <v>429</v>
      </c>
      <c r="N353" s="42">
        <f>VLOOKUP(A:A,'MCN Busan onf rates'!C:L,10,FALSE)</f>
        <v>717</v>
      </c>
      <c r="O353" s="42">
        <f t="shared" si="224"/>
        <v>429</v>
      </c>
      <c r="P353" s="42" t="str">
        <f t="shared" si="202"/>
        <v>BUS</v>
      </c>
      <c r="Q353" s="43">
        <f>VLOOKUP(A:A,'MCN Busan onf rates'!C:K,9,FALSE)</f>
        <v>51</v>
      </c>
      <c r="R353" s="42">
        <f t="shared" si="229"/>
        <v>429</v>
      </c>
      <c r="S353" s="42">
        <f t="shared" si="230"/>
        <v>717</v>
      </c>
      <c r="T353" s="42">
        <f t="shared" si="231"/>
        <v>429</v>
      </c>
      <c r="U353" s="42" t="str">
        <f t="shared" si="237"/>
        <v>BUS</v>
      </c>
      <c r="V353" s="657">
        <f t="shared" si="232"/>
        <v>50</v>
      </c>
      <c r="W353" s="42">
        <f t="shared" si="233"/>
        <v>429</v>
      </c>
      <c r="X353" s="42">
        <f t="shared" si="234"/>
        <v>717</v>
      </c>
      <c r="Y353" s="42">
        <f t="shared" si="235"/>
        <v>429</v>
      </c>
      <c r="Z353" s="54" t="str">
        <f t="shared" si="228"/>
        <v>BUS</v>
      </c>
      <c r="AA353" s="657">
        <f t="shared" si="236"/>
        <v>48</v>
      </c>
      <c r="AB353" s="42">
        <f>SUM(F353+I353+J353)</f>
        <v>406</v>
      </c>
      <c r="AC353" s="42">
        <f>VLOOKUP(A:A,'MCN Singapore onf rates'!E:M,9,FALSE)</f>
        <v>604</v>
      </c>
      <c r="AD353" s="42">
        <f>SUM(AB353)</f>
        <v>406</v>
      </c>
      <c r="AE353" s="42" t="s">
        <v>627</v>
      </c>
      <c r="AF353" s="657">
        <f>VLOOKUP(A:A,'MCN Singapore onf rates'!E:K,7,FALSE)-4</f>
        <v>29</v>
      </c>
      <c r="AG353" s="42">
        <f t="shared" si="239"/>
        <v>416</v>
      </c>
      <c r="AH353" s="42">
        <f t="shared" si="239"/>
        <v>614</v>
      </c>
      <c r="AI353" s="42">
        <f t="shared" si="239"/>
        <v>416</v>
      </c>
      <c r="AJ353" s="42" t="s">
        <v>627</v>
      </c>
      <c r="AK353" s="662">
        <f>VLOOKUP(A:A,'MCN Singapore onf rates'!E:K,7,FALSE)-7</f>
        <v>26</v>
      </c>
      <c r="AL353" s="191"/>
      <c r="AM353" s="191"/>
      <c r="AN353" s="191"/>
      <c r="AO353" s="191"/>
      <c r="AP353" s="191"/>
    </row>
    <row r="354" spans="1:62" customFormat="1" ht="14.4" customHeight="1">
      <c r="A354" s="39" t="s">
        <v>53</v>
      </c>
      <c r="B354" s="41" t="s">
        <v>529</v>
      </c>
      <c r="C354" s="40" t="s">
        <v>713</v>
      </c>
      <c r="D354" s="195">
        <f>VLOOKUP(A:A,'MCN Busan onf rates'!C:D,2,FALSE)</f>
        <v>499</v>
      </c>
      <c r="E354" s="195"/>
      <c r="F354" s="195">
        <f>VLOOKUP(A:A,'MCN Singapore onf rates'!E:H,2,FALSE)</f>
        <v>399</v>
      </c>
      <c r="G354" s="195">
        <f>VLOOKUP(A:A,'MCN Singapore onf rates'!E:H,3,FALSE)</f>
        <v>0</v>
      </c>
      <c r="H354" s="195" t="e">
        <f>VLOOKUP(A:A,'NZ &amp; Pacific Island Rates'!B:G,2,FALSE)</f>
        <v>#N/A</v>
      </c>
      <c r="I354" s="195" t="s">
        <v>494</v>
      </c>
      <c r="J354" s="195" t="s">
        <v>494</v>
      </c>
      <c r="K354" s="494" t="s">
        <v>627</v>
      </c>
      <c r="L354" s="195">
        <f>SUM(F354)</f>
        <v>399</v>
      </c>
      <c r="M354" s="42">
        <f t="shared" si="238"/>
        <v>399</v>
      </c>
      <c r="N354" s="42">
        <f>VLOOKUP(A:A,'MCN Singapore onf rates'!E:M,9,FALSE)</f>
        <v>559</v>
      </c>
      <c r="O354" s="42">
        <f t="shared" si="224"/>
        <v>399</v>
      </c>
      <c r="P354" s="42" t="str">
        <f t="shared" ref="P354:P409" si="240">K354</f>
        <v>SIN</v>
      </c>
      <c r="Q354" s="657">
        <f>VLOOKUP(A:A,'MCN Singapore onf rates'!E:L,8,FALSE)</f>
        <v>83</v>
      </c>
      <c r="R354" s="42">
        <f t="shared" si="229"/>
        <v>399</v>
      </c>
      <c r="S354" s="42">
        <f t="shared" si="230"/>
        <v>559</v>
      </c>
      <c r="T354" s="42">
        <f t="shared" si="231"/>
        <v>399</v>
      </c>
      <c r="U354" s="42" t="str">
        <f t="shared" si="237"/>
        <v>SIN</v>
      </c>
      <c r="V354" s="657">
        <f t="shared" si="232"/>
        <v>82</v>
      </c>
      <c r="W354" s="42">
        <f t="shared" si="233"/>
        <v>399</v>
      </c>
      <c r="X354" s="42">
        <f t="shared" si="234"/>
        <v>559</v>
      </c>
      <c r="Y354" s="42">
        <f t="shared" si="235"/>
        <v>399</v>
      </c>
      <c r="Z354" s="54" t="str">
        <f t="shared" si="228"/>
        <v>SIN</v>
      </c>
      <c r="AA354" s="657">
        <f t="shared" si="236"/>
        <v>80</v>
      </c>
      <c r="AB354" s="42">
        <f>SUM(W354+10)</f>
        <v>409</v>
      </c>
      <c r="AC354" s="42">
        <f>SUM(X354+10)</f>
        <v>569</v>
      </c>
      <c r="AD354" s="42">
        <f>SUM(Y354+10)</f>
        <v>409</v>
      </c>
      <c r="AE354" s="42" t="s">
        <v>627</v>
      </c>
      <c r="AF354" s="657">
        <f>VLOOKUP(A:A,'MCN Singapore onf rates'!E:K,7,FALSE)-4</f>
        <v>32</v>
      </c>
      <c r="AG354" s="42">
        <f>SUM(W354+10)</f>
        <v>409</v>
      </c>
      <c r="AH354" s="42">
        <f>SUM(X354+10)</f>
        <v>569</v>
      </c>
      <c r="AI354" s="42">
        <f>SUM(Y354+10)</f>
        <v>409</v>
      </c>
      <c r="AJ354" s="42" t="s">
        <v>627</v>
      </c>
      <c r="AK354" s="662">
        <f>VLOOKUP(A:A,'MCN Singapore onf rates'!E:K,7,FALSE)-7</f>
        <v>29</v>
      </c>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row>
    <row r="355" spans="1:62" customFormat="1">
      <c r="A355" s="36" t="s">
        <v>345</v>
      </c>
      <c r="B355" s="41" t="s">
        <v>517</v>
      </c>
      <c r="C355" s="40" t="s">
        <v>713</v>
      </c>
      <c r="D355" s="195">
        <f>VLOOKUP(A:A,'MCN Busan onf rates'!C:D,2,FALSE)</f>
        <v>382</v>
      </c>
      <c r="E355" s="195"/>
      <c r="F355" s="195">
        <f>VLOOKUP(A:A,'MCN Singapore onf rates'!E:H,2,FALSE)</f>
        <v>383</v>
      </c>
      <c r="G355" s="195">
        <f>VLOOKUP(A:A,'MCN Singapore onf rates'!E:H,3,FALSE)</f>
        <v>0</v>
      </c>
      <c r="H355" s="195" t="e">
        <f>VLOOKUP(A:A,'NZ &amp; Pacific Island Rates'!B:G,2,FALSE)</f>
        <v>#N/A</v>
      </c>
      <c r="I355" s="195">
        <v>0</v>
      </c>
      <c r="J355" s="195">
        <v>10</v>
      </c>
      <c r="K355" s="494" t="s">
        <v>628</v>
      </c>
      <c r="L355" s="195">
        <f>SUM(D355+J355)</f>
        <v>392</v>
      </c>
      <c r="M355" s="42">
        <f t="shared" si="238"/>
        <v>392</v>
      </c>
      <c r="N355" s="42">
        <f>VLOOKUP(A:A,'MCN Busan onf rates'!C:L,10,FALSE)</f>
        <v>606</v>
      </c>
      <c r="O355" s="42">
        <f t="shared" si="224"/>
        <v>392</v>
      </c>
      <c r="P355" s="42" t="str">
        <f t="shared" si="240"/>
        <v>BUS</v>
      </c>
      <c r="Q355" s="43">
        <f>VLOOKUP(A:A,'MCN Busan onf rates'!C:K,9,FALSE)</f>
        <v>54</v>
      </c>
      <c r="R355" s="42">
        <f t="shared" si="229"/>
        <v>392</v>
      </c>
      <c r="S355" s="42">
        <f t="shared" si="230"/>
        <v>606</v>
      </c>
      <c r="T355" s="42">
        <f t="shared" si="231"/>
        <v>392</v>
      </c>
      <c r="U355" s="42" t="str">
        <f t="shared" si="237"/>
        <v>BUS</v>
      </c>
      <c r="V355" s="657">
        <f t="shared" si="232"/>
        <v>53</v>
      </c>
      <c r="W355" s="42">
        <f t="shared" si="233"/>
        <v>392</v>
      </c>
      <c r="X355" s="42">
        <f t="shared" si="234"/>
        <v>606</v>
      </c>
      <c r="Y355" s="42">
        <f t="shared" si="235"/>
        <v>392</v>
      </c>
      <c r="Z355" s="54" t="str">
        <f t="shared" si="228"/>
        <v>BUS</v>
      </c>
      <c r="AA355" s="657">
        <f t="shared" si="236"/>
        <v>51</v>
      </c>
      <c r="AB355" s="42">
        <f>SUM(F355+I355+J355)</f>
        <v>393</v>
      </c>
      <c r="AC355" s="42">
        <f>VLOOKUP(A:A,'MCN Singapore onf rates'!E:M,9,FALSE)</f>
        <v>511</v>
      </c>
      <c r="AD355" s="42">
        <f>SUM(AB355)</f>
        <v>393</v>
      </c>
      <c r="AE355" s="42" t="s">
        <v>627</v>
      </c>
      <c r="AF355" s="657">
        <f>VLOOKUP(A:A,'MCN Singapore onf rates'!E:K,7,FALSE)-4</f>
        <v>32</v>
      </c>
      <c r="AG355" s="42">
        <f>SUM(AB355+10)</f>
        <v>403</v>
      </c>
      <c r="AH355" s="42">
        <f>SUM(AC355+10)</f>
        <v>521</v>
      </c>
      <c r="AI355" s="42">
        <f>SUM(AD355+10)</f>
        <v>403</v>
      </c>
      <c r="AJ355" s="42" t="s">
        <v>627</v>
      </c>
      <c r="AK355" s="662">
        <f>VLOOKUP(A:A,'MCN Singapore onf rates'!E:K,7,FALSE)-7</f>
        <v>29</v>
      </c>
      <c r="AL355" s="191"/>
      <c r="AM355" s="191"/>
      <c r="AN355" s="191"/>
      <c r="AO355" s="191"/>
      <c r="AP355" s="191"/>
      <c r="AQ355" s="29"/>
      <c r="AR355" s="29"/>
      <c r="AS355" s="29"/>
      <c r="AT355" s="29"/>
      <c r="AU355" s="29"/>
      <c r="AV355" s="29"/>
      <c r="AW355" s="29"/>
      <c r="AX355" s="29"/>
      <c r="AY355" s="29"/>
      <c r="AZ355" s="29"/>
      <c r="BA355" s="29"/>
      <c r="BB355" s="29"/>
      <c r="BC355" s="29"/>
      <c r="BD355" s="29"/>
      <c r="BE355" s="29"/>
      <c r="BF355" s="29"/>
      <c r="BG355" s="29"/>
      <c r="BH355" s="29"/>
      <c r="BI355" s="29"/>
      <c r="BJ355" s="29"/>
    </row>
    <row r="356" spans="1:62" customFormat="1">
      <c r="A356" s="36" t="s">
        <v>389</v>
      </c>
      <c r="B356" s="41" t="s">
        <v>520</v>
      </c>
      <c r="C356" s="40" t="s">
        <v>713</v>
      </c>
      <c r="D356" s="195">
        <f>VLOOKUP(A:A,'MCN Busan onf rates'!C:D,2,FALSE)</f>
        <v>432</v>
      </c>
      <c r="E356" s="195"/>
      <c r="F356" s="195">
        <f>VLOOKUP(A:A,'MCN Singapore onf rates'!E:H,2,FALSE)</f>
        <v>375</v>
      </c>
      <c r="G356" s="195">
        <f>VLOOKUP(A:A,'MCN Singapore onf rates'!E:H,3,FALSE)</f>
        <v>0</v>
      </c>
      <c r="H356" s="195" t="e">
        <f>VLOOKUP(A:A,'NZ &amp; Pacific Island Rates'!B:G,2,FALSE)</f>
        <v>#N/A</v>
      </c>
      <c r="I356" s="195" t="s">
        <v>494</v>
      </c>
      <c r="J356" s="195" t="s">
        <v>494</v>
      </c>
      <c r="K356" s="494" t="s">
        <v>627</v>
      </c>
      <c r="L356" s="195">
        <f>SUM(F356)</f>
        <v>375</v>
      </c>
      <c r="M356" s="42">
        <f t="shared" si="238"/>
        <v>375</v>
      </c>
      <c r="N356" s="42">
        <f>VLOOKUP(A:A,'MCN Singapore onf rates'!E:M,9,FALSE)</f>
        <v>487</v>
      </c>
      <c r="O356" s="42">
        <f t="shared" si="224"/>
        <v>375</v>
      </c>
      <c r="P356" s="42" t="str">
        <f t="shared" si="240"/>
        <v>SIN</v>
      </c>
      <c r="Q356" s="657">
        <f>VLOOKUP(A:A,'MCN Singapore onf rates'!E:L,8,FALSE)</f>
        <v>89</v>
      </c>
      <c r="R356" s="42">
        <f t="shared" si="229"/>
        <v>375</v>
      </c>
      <c r="S356" s="42">
        <f t="shared" si="230"/>
        <v>487</v>
      </c>
      <c r="T356" s="42">
        <f t="shared" si="231"/>
        <v>375</v>
      </c>
      <c r="U356" s="42" t="str">
        <f t="shared" si="237"/>
        <v>SIN</v>
      </c>
      <c r="V356" s="657">
        <f t="shared" si="232"/>
        <v>88</v>
      </c>
      <c r="W356" s="42">
        <f t="shared" si="233"/>
        <v>375</v>
      </c>
      <c r="X356" s="42">
        <f t="shared" si="234"/>
        <v>487</v>
      </c>
      <c r="Y356" s="42">
        <f t="shared" si="235"/>
        <v>375</v>
      </c>
      <c r="Z356" s="54" t="str">
        <f t="shared" si="228"/>
        <v>SIN</v>
      </c>
      <c r="AA356" s="657">
        <f t="shared" si="236"/>
        <v>86</v>
      </c>
      <c r="AB356" s="42">
        <f>SUM(W356+10)</f>
        <v>385</v>
      </c>
      <c r="AC356" s="42">
        <f>SUM(X356+10)</f>
        <v>497</v>
      </c>
      <c r="AD356" s="42">
        <f>SUM(Y356+10)</f>
        <v>385</v>
      </c>
      <c r="AE356" s="42" t="s">
        <v>627</v>
      </c>
      <c r="AF356" s="657">
        <f>VLOOKUP(A:A,'MCN Singapore onf rates'!E:K,7,FALSE)-4</f>
        <v>38</v>
      </c>
      <c r="AG356" s="42">
        <f>SUM(W356+10)</f>
        <v>385</v>
      </c>
      <c r="AH356" s="42">
        <f>SUM(X356+10)</f>
        <v>497</v>
      </c>
      <c r="AI356" s="42">
        <f>SUM(Y356+10)</f>
        <v>385</v>
      </c>
      <c r="AJ356" s="42" t="s">
        <v>627</v>
      </c>
      <c r="AK356" s="662">
        <f>VLOOKUP(A:A,'MCN Singapore onf rates'!E:K,7,FALSE)-7</f>
        <v>35</v>
      </c>
      <c r="AL356" s="29"/>
      <c r="AM356" s="488"/>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row>
    <row r="357" spans="1:62" customFormat="1">
      <c r="A357" s="39" t="s">
        <v>473</v>
      </c>
      <c r="B357" s="41" t="s">
        <v>500</v>
      </c>
      <c r="C357" s="40" t="s">
        <v>713</v>
      </c>
      <c r="D357" s="195">
        <f>VLOOKUP(A:A,'MCN Busan onf rates'!C:D,2,FALSE)</f>
        <v>352</v>
      </c>
      <c r="E357" s="195"/>
      <c r="F357" s="195" t="e">
        <f>VLOOKUP(A:A,'MCN Singapore onf rates'!E:H,2,FALSE)</f>
        <v>#N/A</v>
      </c>
      <c r="G357" s="195" t="e">
        <f>VLOOKUP(A:A,'MCN Singapore onf rates'!E:H,3,FALSE)</f>
        <v>#N/A</v>
      </c>
      <c r="H357" s="195" t="e">
        <f>VLOOKUP(A:A,'NZ &amp; Pacific Island Rates'!B:G,2,FALSE)</f>
        <v>#N/A</v>
      </c>
      <c r="I357" s="195" t="s">
        <v>494</v>
      </c>
      <c r="J357" s="195">
        <v>10</v>
      </c>
      <c r="K357" s="474" t="s">
        <v>628</v>
      </c>
      <c r="L357" s="195">
        <f>SUM(D357+J357)</f>
        <v>362</v>
      </c>
      <c r="M357" s="51">
        <f t="shared" si="238"/>
        <v>362</v>
      </c>
      <c r="N357" s="51">
        <f>VLOOKUP(A:A,'MCN Busan onf rates'!C:L,10,FALSE)</f>
        <v>426</v>
      </c>
      <c r="O357" s="51">
        <f t="shared" si="224"/>
        <v>362</v>
      </c>
      <c r="P357" s="51" t="str">
        <f t="shared" si="240"/>
        <v>BUS</v>
      </c>
      <c r="Q357" s="52">
        <f>VLOOKUP(A:A,'MCN Busan onf rates'!C:K,9,FALSE)</f>
        <v>80</v>
      </c>
      <c r="R357" s="51">
        <f t="shared" si="229"/>
        <v>362</v>
      </c>
      <c r="S357" s="51">
        <f t="shared" si="230"/>
        <v>426</v>
      </c>
      <c r="T357" s="51">
        <f t="shared" si="231"/>
        <v>362</v>
      </c>
      <c r="U357" s="51" t="str">
        <f t="shared" si="237"/>
        <v>BUS</v>
      </c>
      <c r="V357" s="492">
        <f t="shared" si="232"/>
        <v>79</v>
      </c>
      <c r="W357" s="51">
        <f t="shared" si="233"/>
        <v>362</v>
      </c>
      <c r="X357" s="51">
        <f t="shared" si="234"/>
        <v>426</v>
      </c>
      <c r="Y357" s="51">
        <f t="shared" si="235"/>
        <v>362</v>
      </c>
      <c r="Z357" s="54" t="str">
        <f t="shared" si="228"/>
        <v>BUS</v>
      </c>
      <c r="AA357" s="492">
        <f t="shared" si="236"/>
        <v>77</v>
      </c>
      <c r="AB357" s="51" t="s">
        <v>690</v>
      </c>
      <c r="AC357" s="51" t="s">
        <v>690</v>
      </c>
      <c r="AD357" s="51" t="s">
        <v>690</v>
      </c>
      <c r="AE357" s="51" t="s">
        <v>690</v>
      </c>
      <c r="AF357" s="51" t="s">
        <v>690</v>
      </c>
      <c r="AG357" s="51" t="s">
        <v>690</v>
      </c>
      <c r="AH357" s="51" t="s">
        <v>690</v>
      </c>
      <c r="AI357" s="51" t="s">
        <v>690</v>
      </c>
      <c r="AJ357" s="51" t="s">
        <v>690</v>
      </c>
      <c r="AK357" s="53" t="s">
        <v>690</v>
      </c>
      <c r="AL357" s="170"/>
      <c r="AM357" s="170"/>
      <c r="AN357" s="170"/>
      <c r="AO357" s="170"/>
      <c r="AP357" s="170"/>
      <c r="AQ357" s="29"/>
      <c r="AR357" s="29"/>
      <c r="AS357" s="29"/>
      <c r="AT357" s="29"/>
      <c r="AU357" s="29"/>
      <c r="AV357" s="29"/>
      <c r="AW357" s="29"/>
      <c r="AX357" s="29"/>
      <c r="AY357" s="29"/>
      <c r="AZ357" s="29"/>
      <c r="BA357" s="29"/>
      <c r="BB357" s="29"/>
      <c r="BC357" s="29"/>
      <c r="BD357" s="29"/>
      <c r="BE357" s="29"/>
      <c r="BF357" s="29"/>
      <c r="BG357" s="29"/>
      <c r="BH357" s="29"/>
      <c r="BI357" s="29"/>
      <c r="BJ357" s="29"/>
    </row>
    <row r="358" spans="1:62" customFormat="1">
      <c r="A358" s="39" t="s">
        <v>135</v>
      </c>
      <c r="B358" s="41" t="s">
        <v>500</v>
      </c>
      <c r="C358" s="40" t="s">
        <v>713</v>
      </c>
      <c r="D358" s="195">
        <f>VLOOKUP(A:A,'MCN Busan onf rates'!C:D,2,FALSE)</f>
        <v>389</v>
      </c>
      <c r="E358" s="195"/>
      <c r="F358" s="195">
        <f>VLOOKUP(A:A,'MCN Singapore onf rates'!E:H,2,FALSE)</f>
        <v>337</v>
      </c>
      <c r="G358" s="195">
        <f>VLOOKUP(A:A,'MCN Singapore onf rates'!E:H,3,FALSE)</f>
        <v>0</v>
      </c>
      <c r="H358" s="195" t="e">
        <f>VLOOKUP(A:A,'NZ &amp; Pacific Island Rates'!B:G,2,FALSE)</f>
        <v>#N/A</v>
      </c>
      <c r="I358" s="195" t="s">
        <v>494</v>
      </c>
      <c r="J358" s="195" t="s">
        <v>494</v>
      </c>
      <c r="K358" s="494" t="s">
        <v>627</v>
      </c>
      <c r="L358" s="195">
        <f>SUM(F358)</f>
        <v>337</v>
      </c>
      <c r="M358" s="42">
        <f t="shared" si="238"/>
        <v>337</v>
      </c>
      <c r="N358" s="42">
        <f>VLOOKUP(A:A,'MCN Singapore onf rates'!E:M,9,FALSE)</f>
        <v>373</v>
      </c>
      <c r="O358" s="42">
        <f t="shared" si="224"/>
        <v>337</v>
      </c>
      <c r="P358" s="42" t="str">
        <f t="shared" si="240"/>
        <v>SIN</v>
      </c>
      <c r="Q358" s="657">
        <f>VLOOKUP(A:A,'MCN Singapore onf rates'!E:L,8,FALSE)</f>
        <v>80</v>
      </c>
      <c r="R358" s="42">
        <f t="shared" si="229"/>
        <v>337</v>
      </c>
      <c r="S358" s="42">
        <f t="shared" si="230"/>
        <v>373</v>
      </c>
      <c r="T358" s="42">
        <f t="shared" si="231"/>
        <v>337</v>
      </c>
      <c r="U358" s="42" t="str">
        <f t="shared" si="237"/>
        <v>SIN</v>
      </c>
      <c r="V358" s="657">
        <f t="shared" si="232"/>
        <v>79</v>
      </c>
      <c r="W358" s="42">
        <f t="shared" si="233"/>
        <v>337</v>
      </c>
      <c r="X358" s="42">
        <f t="shared" si="234"/>
        <v>373</v>
      </c>
      <c r="Y358" s="42">
        <f t="shared" si="235"/>
        <v>337</v>
      </c>
      <c r="Z358" s="54" t="str">
        <f t="shared" si="228"/>
        <v>SIN</v>
      </c>
      <c r="AA358" s="657">
        <f t="shared" si="236"/>
        <v>77</v>
      </c>
      <c r="AB358" s="42">
        <f t="shared" ref="AB358:AD362" si="241">SUM(W358+10)</f>
        <v>347</v>
      </c>
      <c r="AC358" s="42">
        <f t="shared" si="241"/>
        <v>383</v>
      </c>
      <c r="AD358" s="42">
        <f t="shared" si="241"/>
        <v>347</v>
      </c>
      <c r="AE358" s="42" t="s">
        <v>627</v>
      </c>
      <c r="AF358" s="657">
        <f>VLOOKUP(A:A,'MCN Singapore onf rates'!E:K,7,FALSE)-4</f>
        <v>32</v>
      </c>
      <c r="AG358" s="42">
        <f t="shared" ref="AG358:AI362" si="242">SUM(W358+10)</f>
        <v>347</v>
      </c>
      <c r="AH358" s="42">
        <f t="shared" si="242"/>
        <v>383</v>
      </c>
      <c r="AI358" s="42">
        <f t="shared" si="242"/>
        <v>347</v>
      </c>
      <c r="AJ358" s="42" t="s">
        <v>627</v>
      </c>
      <c r="AK358" s="662">
        <f>VLOOKUP(A:A,'MCN Singapore onf rates'!E:K,7,FALSE)-7</f>
        <v>29</v>
      </c>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row>
    <row r="359" spans="1:62" customFormat="1">
      <c r="A359" s="39" t="s">
        <v>170</v>
      </c>
      <c r="B359" s="41" t="s">
        <v>502</v>
      </c>
      <c r="C359" s="40" t="s">
        <v>713</v>
      </c>
      <c r="D359" s="195">
        <f>VLOOKUP(A:A,'MCN Busan onf rates'!C:D,2,FALSE)</f>
        <v>392</v>
      </c>
      <c r="E359" s="195"/>
      <c r="F359" s="195">
        <f>VLOOKUP(A:A,'MCN Singapore onf rates'!E:H,2,FALSE)</f>
        <v>337</v>
      </c>
      <c r="G359" s="195">
        <f>VLOOKUP(A:A,'MCN Singapore onf rates'!E:H,3,FALSE)</f>
        <v>0</v>
      </c>
      <c r="H359" s="195" t="e">
        <f>VLOOKUP(A:A,'NZ &amp; Pacific Island Rates'!B:G,2,FALSE)</f>
        <v>#N/A</v>
      </c>
      <c r="I359" s="195" t="s">
        <v>494</v>
      </c>
      <c r="J359" s="195" t="s">
        <v>494</v>
      </c>
      <c r="K359" s="494" t="s">
        <v>627</v>
      </c>
      <c r="L359" s="195">
        <f>SUM(F359)</f>
        <v>337</v>
      </c>
      <c r="M359" s="42">
        <f t="shared" si="238"/>
        <v>337</v>
      </c>
      <c r="N359" s="42">
        <f>VLOOKUP(A:A,'MCN Singapore onf rates'!E:M,9,FALSE)</f>
        <v>373</v>
      </c>
      <c r="O359" s="42">
        <f t="shared" si="224"/>
        <v>337</v>
      </c>
      <c r="P359" s="42" t="str">
        <f t="shared" si="240"/>
        <v>SIN</v>
      </c>
      <c r="Q359" s="657">
        <f>VLOOKUP(A:A,'MCN Singapore onf rates'!E:L,8,FALSE)</f>
        <v>57</v>
      </c>
      <c r="R359" s="42">
        <f t="shared" si="229"/>
        <v>337</v>
      </c>
      <c r="S359" s="42">
        <f t="shared" si="230"/>
        <v>373</v>
      </c>
      <c r="T359" s="42">
        <f t="shared" si="231"/>
        <v>337</v>
      </c>
      <c r="U359" s="42" t="str">
        <f t="shared" si="237"/>
        <v>SIN</v>
      </c>
      <c r="V359" s="657">
        <f t="shared" si="232"/>
        <v>56</v>
      </c>
      <c r="W359" s="42">
        <f t="shared" si="233"/>
        <v>337</v>
      </c>
      <c r="X359" s="42">
        <f t="shared" si="234"/>
        <v>373</v>
      </c>
      <c r="Y359" s="42">
        <f t="shared" si="235"/>
        <v>337</v>
      </c>
      <c r="Z359" s="54" t="str">
        <f t="shared" si="228"/>
        <v>SIN</v>
      </c>
      <c r="AA359" s="657">
        <f t="shared" si="236"/>
        <v>54</v>
      </c>
      <c r="AB359" s="42">
        <f t="shared" si="241"/>
        <v>347</v>
      </c>
      <c r="AC359" s="42">
        <f t="shared" si="241"/>
        <v>383</v>
      </c>
      <c r="AD359" s="42">
        <f t="shared" si="241"/>
        <v>347</v>
      </c>
      <c r="AE359" s="42" t="s">
        <v>627</v>
      </c>
      <c r="AF359" s="657">
        <f>VLOOKUP(A:A,'MCN Singapore onf rates'!E:K,7,FALSE)-4</f>
        <v>32</v>
      </c>
      <c r="AG359" s="42">
        <f t="shared" si="242"/>
        <v>347</v>
      </c>
      <c r="AH359" s="42">
        <f t="shared" si="242"/>
        <v>383</v>
      </c>
      <c r="AI359" s="42">
        <f t="shared" si="242"/>
        <v>347</v>
      </c>
      <c r="AJ359" s="42" t="s">
        <v>627</v>
      </c>
      <c r="AK359" s="662">
        <f>VLOOKUP(A:A,'MCN Singapore onf rates'!E:K,7,FALSE)-7</f>
        <v>29</v>
      </c>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row>
    <row r="360" spans="1:62" customFormat="1">
      <c r="A360" s="36" t="s">
        <v>230</v>
      </c>
      <c r="B360" s="41" t="s">
        <v>510</v>
      </c>
      <c r="C360" s="40" t="s">
        <v>713</v>
      </c>
      <c r="D360" s="195">
        <f>VLOOKUP(A:A,'MCN Busan onf rates'!C:D,2,FALSE)</f>
        <v>391</v>
      </c>
      <c r="E360" s="195"/>
      <c r="F360" s="195">
        <f>VLOOKUP(A:A,'MCN Singapore onf rates'!E:H,2,FALSE)</f>
        <v>374</v>
      </c>
      <c r="G360" s="195">
        <f>VLOOKUP(A:A,'MCN Singapore onf rates'!E:H,3,FALSE)</f>
        <v>0</v>
      </c>
      <c r="H360" s="195" t="e">
        <f>VLOOKUP(A360,'NZ &amp; Pacific Island Rates'!B:G,2,FALSE)</f>
        <v>#N/A</v>
      </c>
      <c r="I360" s="195" t="s">
        <v>494</v>
      </c>
      <c r="J360" s="195" t="s">
        <v>494</v>
      </c>
      <c r="K360" s="494" t="s">
        <v>627</v>
      </c>
      <c r="L360" s="195">
        <f>SUM(F360)</f>
        <v>374</v>
      </c>
      <c r="M360" s="42">
        <f t="shared" si="238"/>
        <v>374</v>
      </c>
      <c r="N360" s="42">
        <f>VLOOKUP(A:A,'MCN Singapore onf rates'!E:M,9,FALSE)</f>
        <v>484</v>
      </c>
      <c r="O360" s="42">
        <f t="shared" si="224"/>
        <v>374</v>
      </c>
      <c r="P360" s="42" t="str">
        <f t="shared" si="240"/>
        <v>SIN</v>
      </c>
      <c r="Q360" s="657">
        <f>VLOOKUP(A:A,'MCN Singapore onf rates'!E:L,8,FALSE)</f>
        <v>83</v>
      </c>
      <c r="R360" s="42">
        <f t="shared" si="229"/>
        <v>374</v>
      </c>
      <c r="S360" s="42">
        <f t="shared" si="230"/>
        <v>484</v>
      </c>
      <c r="T360" s="42">
        <f t="shared" si="231"/>
        <v>374</v>
      </c>
      <c r="U360" s="42" t="str">
        <f t="shared" si="237"/>
        <v>SIN</v>
      </c>
      <c r="V360" s="657">
        <f t="shared" si="232"/>
        <v>82</v>
      </c>
      <c r="W360" s="42">
        <f t="shared" si="233"/>
        <v>374</v>
      </c>
      <c r="X360" s="42">
        <f t="shared" si="234"/>
        <v>484</v>
      </c>
      <c r="Y360" s="42">
        <f t="shared" si="235"/>
        <v>374</v>
      </c>
      <c r="Z360" s="54" t="str">
        <f t="shared" si="228"/>
        <v>SIN</v>
      </c>
      <c r="AA360" s="657">
        <f t="shared" si="236"/>
        <v>80</v>
      </c>
      <c r="AB360" s="42">
        <f t="shared" si="241"/>
        <v>384</v>
      </c>
      <c r="AC360" s="42">
        <f t="shared" si="241"/>
        <v>494</v>
      </c>
      <c r="AD360" s="42">
        <f t="shared" si="241"/>
        <v>384</v>
      </c>
      <c r="AE360" s="42" t="s">
        <v>627</v>
      </c>
      <c r="AF360" s="657">
        <f>VLOOKUP(A:A,'MCN Singapore onf rates'!E:K,7,FALSE)-4</f>
        <v>32</v>
      </c>
      <c r="AG360" s="42">
        <f t="shared" si="242"/>
        <v>384</v>
      </c>
      <c r="AH360" s="42">
        <f t="shared" si="242"/>
        <v>494</v>
      </c>
      <c r="AI360" s="42">
        <f t="shared" si="242"/>
        <v>384</v>
      </c>
      <c r="AJ360" s="42" t="s">
        <v>627</v>
      </c>
      <c r="AK360" s="662">
        <f>VLOOKUP(A:A,'MCN Singapore onf rates'!E:K,7,FALSE)-7</f>
        <v>29</v>
      </c>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row>
    <row r="361" spans="1:62" customFormat="1">
      <c r="A361" s="36" t="s">
        <v>266</v>
      </c>
      <c r="B361" s="41" t="s">
        <v>510</v>
      </c>
      <c r="C361" s="40" t="s">
        <v>713</v>
      </c>
      <c r="D361" s="195">
        <f>VLOOKUP(A:A,'MCN Busan onf rates'!C:D,2,FALSE)</f>
        <v>417</v>
      </c>
      <c r="E361" s="195"/>
      <c r="F361" s="195">
        <f>VLOOKUP(A:A,'MCN Singapore onf rates'!E:H,2,FALSE)</f>
        <v>401</v>
      </c>
      <c r="G361" s="195">
        <f>VLOOKUP(A:A,'MCN Singapore onf rates'!E:H,3,FALSE)</f>
        <v>0</v>
      </c>
      <c r="H361" s="195" t="e">
        <f>VLOOKUP(A:A,'NZ &amp; Pacific Island Rates'!B:G,2,FALSE)</f>
        <v>#N/A</v>
      </c>
      <c r="I361" s="195" t="s">
        <v>494</v>
      </c>
      <c r="J361" s="195" t="s">
        <v>494</v>
      </c>
      <c r="K361" s="494" t="s">
        <v>627</v>
      </c>
      <c r="L361" s="195">
        <f>SUM(F361)</f>
        <v>401</v>
      </c>
      <c r="M361" s="42">
        <f t="shared" si="238"/>
        <v>401</v>
      </c>
      <c r="N361" s="42">
        <f>VLOOKUP(A:A,'MCN Singapore onf rates'!E:M,9,FALSE)</f>
        <v>565</v>
      </c>
      <c r="O361" s="42">
        <f t="shared" si="224"/>
        <v>401</v>
      </c>
      <c r="P361" s="42" t="str">
        <f t="shared" si="240"/>
        <v>SIN</v>
      </c>
      <c r="Q361" s="657">
        <f>VLOOKUP(A:A,'MCN Singapore onf rates'!E:L,8,FALSE)</f>
        <v>83</v>
      </c>
      <c r="R361" s="42">
        <f t="shared" si="229"/>
        <v>401</v>
      </c>
      <c r="S361" s="42">
        <f t="shared" si="230"/>
        <v>565</v>
      </c>
      <c r="T361" s="42">
        <f t="shared" si="231"/>
        <v>401</v>
      </c>
      <c r="U361" s="42" t="str">
        <f t="shared" si="237"/>
        <v>SIN</v>
      </c>
      <c r="V361" s="657">
        <f t="shared" si="232"/>
        <v>82</v>
      </c>
      <c r="W361" s="42">
        <f t="shared" si="233"/>
        <v>401</v>
      </c>
      <c r="X361" s="42">
        <f t="shared" si="234"/>
        <v>565</v>
      </c>
      <c r="Y361" s="42">
        <f t="shared" si="235"/>
        <v>401</v>
      </c>
      <c r="Z361" s="54" t="str">
        <f t="shared" si="228"/>
        <v>SIN</v>
      </c>
      <c r="AA361" s="657">
        <f t="shared" si="236"/>
        <v>80</v>
      </c>
      <c r="AB361" s="42">
        <f t="shared" si="241"/>
        <v>411</v>
      </c>
      <c r="AC361" s="42">
        <f t="shared" si="241"/>
        <v>575</v>
      </c>
      <c r="AD361" s="42">
        <f t="shared" si="241"/>
        <v>411</v>
      </c>
      <c r="AE361" s="42" t="s">
        <v>627</v>
      </c>
      <c r="AF361" s="657">
        <f>VLOOKUP(A:A,'MCN Singapore onf rates'!E:K,7,FALSE)-4</f>
        <v>32</v>
      </c>
      <c r="AG361" s="42">
        <f t="shared" si="242"/>
        <v>411</v>
      </c>
      <c r="AH361" s="42">
        <f t="shared" si="242"/>
        <v>575</v>
      </c>
      <c r="AI361" s="42">
        <f t="shared" si="242"/>
        <v>411</v>
      </c>
      <c r="AJ361" s="42" t="s">
        <v>627</v>
      </c>
      <c r="AK361" s="662">
        <f>VLOOKUP(A:A,'MCN Singapore onf rates'!E:K,7,FALSE)-7</f>
        <v>29</v>
      </c>
      <c r="AL361" s="29"/>
      <c r="AM361" s="29"/>
      <c r="AN361" s="29"/>
      <c r="AO361" s="29"/>
      <c r="AP361" s="29"/>
    </row>
    <row r="362" spans="1:62" customFormat="1">
      <c r="A362" s="36" t="s">
        <v>367</v>
      </c>
      <c r="B362" s="41" t="s">
        <v>519</v>
      </c>
      <c r="C362" s="40" t="s">
        <v>713</v>
      </c>
      <c r="D362" s="195" t="e">
        <f>VLOOKUP(A:A,'MCN Busan onf rates'!C:D,2,FALSE)</f>
        <v>#N/A</v>
      </c>
      <c r="E362" s="195"/>
      <c r="F362" s="195">
        <f>VLOOKUP(A:A,'MCN Singapore onf rates'!E:H,2,FALSE)</f>
        <v>386</v>
      </c>
      <c r="G362" s="195">
        <f>VLOOKUP(A:A,'MCN Singapore onf rates'!E:H,3,FALSE)</f>
        <v>0</v>
      </c>
      <c r="H362" s="195" t="e">
        <f>VLOOKUP(A362,'NZ &amp; Pacific Island Rates'!B:G,2,FALSE)</f>
        <v>#N/A</v>
      </c>
      <c r="I362" s="195" t="s">
        <v>494</v>
      </c>
      <c r="J362" s="195" t="s">
        <v>494</v>
      </c>
      <c r="K362" s="494" t="s">
        <v>627</v>
      </c>
      <c r="L362" s="195">
        <f>SUM(F362)</f>
        <v>386</v>
      </c>
      <c r="M362" s="42">
        <f t="shared" si="238"/>
        <v>386</v>
      </c>
      <c r="N362" s="42">
        <f>VLOOKUP(A:A,'MCN Singapore onf rates'!E:M,9,FALSE)</f>
        <v>520</v>
      </c>
      <c r="O362" s="42">
        <f t="shared" si="224"/>
        <v>386</v>
      </c>
      <c r="P362" s="42" t="str">
        <f t="shared" si="240"/>
        <v>SIN</v>
      </c>
      <c r="Q362" s="657">
        <f>VLOOKUP(A:A,'MCN Singapore onf rates'!E:L,8,FALSE)</f>
        <v>83</v>
      </c>
      <c r="R362" s="42">
        <f t="shared" si="229"/>
        <v>386</v>
      </c>
      <c r="S362" s="42">
        <f t="shared" si="230"/>
        <v>520</v>
      </c>
      <c r="T362" s="42">
        <f t="shared" si="231"/>
        <v>386</v>
      </c>
      <c r="U362" s="42" t="str">
        <f t="shared" si="237"/>
        <v>SIN</v>
      </c>
      <c r="V362" s="657">
        <f t="shared" si="232"/>
        <v>82</v>
      </c>
      <c r="W362" s="42">
        <f t="shared" si="233"/>
        <v>386</v>
      </c>
      <c r="X362" s="42">
        <f t="shared" si="234"/>
        <v>520</v>
      </c>
      <c r="Y362" s="42">
        <f t="shared" si="235"/>
        <v>386</v>
      </c>
      <c r="Z362" s="54" t="str">
        <f t="shared" si="228"/>
        <v>SIN</v>
      </c>
      <c r="AA362" s="657">
        <f t="shared" si="236"/>
        <v>80</v>
      </c>
      <c r="AB362" s="42">
        <f t="shared" si="241"/>
        <v>396</v>
      </c>
      <c r="AC362" s="42">
        <f t="shared" si="241"/>
        <v>530</v>
      </c>
      <c r="AD362" s="42">
        <f t="shared" si="241"/>
        <v>396</v>
      </c>
      <c r="AE362" s="42" t="s">
        <v>627</v>
      </c>
      <c r="AF362" s="657">
        <f>VLOOKUP(A:A,'MCN Singapore onf rates'!E:K,7,FALSE)-4</f>
        <v>32</v>
      </c>
      <c r="AG362" s="42">
        <f t="shared" si="242"/>
        <v>396</v>
      </c>
      <c r="AH362" s="42">
        <f t="shared" si="242"/>
        <v>530</v>
      </c>
      <c r="AI362" s="42">
        <f t="shared" si="242"/>
        <v>396</v>
      </c>
      <c r="AJ362" s="42" t="s">
        <v>627</v>
      </c>
      <c r="AK362" s="662">
        <f>VLOOKUP(A:A,'MCN Singapore onf rates'!E:K,7,FALSE)-7</f>
        <v>29</v>
      </c>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row>
    <row r="363" spans="1:62" customFormat="1">
      <c r="A363" s="36" t="s">
        <v>301</v>
      </c>
      <c r="B363" s="41" t="s">
        <v>513</v>
      </c>
      <c r="C363" s="40" t="s">
        <v>713</v>
      </c>
      <c r="D363" s="195">
        <f>VLOOKUP(A:A,'MCN Busan onf rates'!C:D,2,FALSE)</f>
        <v>353</v>
      </c>
      <c r="E363" s="195"/>
      <c r="F363" s="195">
        <f>VLOOKUP(A:A,'MCN Singapore onf rates'!E:H,2,FALSE)</f>
        <v>369</v>
      </c>
      <c r="G363" s="195">
        <f>VLOOKUP(A:A,'MCN Singapore onf rates'!E:H,3,FALSE)</f>
        <v>0</v>
      </c>
      <c r="H363" s="195" t="e">
        <f>VLOOKUP(A:A,'NZ &amp; Pacific Island Rates'!B:G,2,FALSE)</f>
        <v>#N/A</v>
      </c>
      <c r="I363" s="195">
        <v>0</v>
      </c>
      <c r="J363" s="195">
        <v>10</v>
      </c>
      <c r="K363" s="494" t="s">
        <v>628</v>
      </c>
      <c r="L363" s="195">
        <f>SUM(D363+J363)</f>
        <v>363</v>
      </c>
      <c r="M363" s="42">
        <f t="shared" si="238"/>
        <v>363</v>
      </c>
      <c r="N363" s="42">
        <f>VLOOKUP(A:A,'MCN Busan onf rates'!C:L,10,FALSE)</f>
        <v>519</v>
      </c>
      <c r="O363" s="42">
        <f t="shared" si="224"/>
        <v>363</v>
      </c>
      <c r="P363" s="42" t="str">
        <f t="shared" si="240"/>
        <v>BUS</v>
      </c>
      <c r="Q363" s="43">
        <f>VLOOKUP(A:A,'MCN Busan onf rates'!C:K,9,FALSE)</f>
        <v>54</v>
      </c>
      <c r="R363" s="42">
        <f t="shared" si="229"/>
        <v>363</v>
      </c>
      <c r="S363" s="42">
        <f t="shared" si="230"/>
        <v>519</v>
      </c>
      <c r="T363" s="42">
        <f t="shared" si="231"/>
        <v>363</v>
      </c>
      <c r="U363" s="42" t="str">
        <f t="shared" si="237"/>
        <v>BUS</v>
      </c>
      <c r="V363" s="657">
        <f t="shared" si="232"/>
        <v>53</v>
      </c>
      <c r="W363" s="42">
        <f t="shared" si="233"/>
        <v>363</v>
      </c>
      <c r="X363" s="42">
        <f t="shared" si="234"/>
        <v>519</v>
      </c>
      <c r="Y363" s="42">
        <f t="shared" si="235"/>
        <v>363</v>
      </c>
      <c r="Z363" s="54" t="str">
        <f t="shared" si="228"/>
        <v>BUS</v>
      </c>
      <c r="AA363" s="657">
        <f t="shared" si="236"/>
        <v>51</v>
      </c>
      <c r="AB363" s="42">
        <f>SUM(F363+I363+J363)</f>
        <v>379</v>
      </c>
      <c r="AC363" s="42">
        <f>VLOOKUP(A:A,'MCN Singapore onf rates'!E:M,9,FALSE)</f>
        <v>469</v>
      </c>
      <c r="AD363" s="42">
        <f>SUM(AB363)</f>
        <v>379</v>
      </c>
      <c r="AE363" s="42" t="s">
        <v>627</v>
      </c>
      <c r="AF363" s="657">
        <f>VLOOKUP(A:A,'MCN Singapore onf rates'!E:K,7,FALSE)-4</f>
        <v>32</v>
      </c>
      <c r="AG363" s="42">
        <f t="shared" ref="AG363:AI364" si="243">SUM(AB363+10)</f>
        <v>389</v>
      </c>
      <c r="AH363" s="42">
        <f t="shared" si="243"/>
        <v>479</v>
      </c>
      <c r="AI363" s="42">
        <f t="shared" si="243"/>
        <v>389</v>
      </c>
      <c r="AJ363" s="42" t="s">
        <v>627</v>
      </c>
      <c r="AK363" s="662">
        <f>VLOOKUP(A:A,'MCN Singapore onf rates'!E:K,7,FALSE)-7</f>
        <v>29</v>
      </c>
      <c r="AL363" s="191"/>
      <c r="AM363" s="191"/>
      <c r="AN363" s="191"/>
      <c r="AO363" s="191"/>
      <c r="AP363" s="191"/>
      <c r="AQ363" s="29"/>
      <c r="AR363" s="29"/>
      <c r="AS363" s="29"/>
      <c r="AT363" s="29"/>
      <c r="AU363" s="29"/>
      <c r="AV363" s="29"/>
      <c r="AW363" s="29"/>
      <c r="AX363" s="29"/>
      <c r="AY363" s="29"/>
      <c r="AZ363" s="29"/>
      <c r="BA363" s="29"/>
      <c r="BB363" s="29"/>
      <c r="BC363" s="29"/>
      <c r="BD363" s="29"/>
      <c r="BE363" s="29"/>
      <c r="BF363" s="29"/>
      <c r="BG363" s="29"/>
      <c r="BH363" s="29"/>
      <c r="BI363" s="29"/>
      <c r="BJ363" s="29"/>
    </row>
    <row r="364" spans="1:62" customFormat="1">
      <c r="A364" s="39" t="s">
        <v>2402</v>
      </c>
      <c r="B364" s="41" t="s">
        <v>513</v>
      </c>
      <c r="C364" s="40" t="s">
        <v>713</v>
      </c>
      <c r="D364" s="195">
        <f>VLOOKUP(A:A,'MCN Busan onf rates'!C:D,2,FALSE)</f>
        <v>352</v>
      </c>
      <c r="E364" s="195"/>
      <c r="F364" s="195">
        <f>VLOOKUP(A:A,'MCN Singapore onf rates'!E:H,2,FALSE)</f>
        <v>364</v>
      </c>
      <c r="G364" s="195">
        <f>VLOOKUP(A:A,'MCN Singapore onf rates'!E:H,3,FALSE)</f>
        <v>0</v>
      </c>
      <c r="H364" s="195" t="e">
        <f>VLOOKUP(A364,'NZ &amp; Pacific Island Rates'!B:G,2,FALSE)</f>
        <v>#N/A</v>
      </c>
      <c r="I364" s="195">
        <v>0</v>
      </c>
      <c r="J364" s="195">
        <v>10</v>
      </c>
      <c r="K364" s="494" t="s">
        <v>628</v>
      </c>
      <c r="L364" s="195">
        <f>SUM(D364+J364)</f>
        <v>362</v>
      </c>
      <c r="M364" s="42">
        <f t="shared" si="238"/>
        <v>362</v>
      </c>
      <c r="N364" s="42">
        <f>VLOOKUP(A:A,'MCN Busan onf rates'!C:L,10,FALSE)</f>
        <v>516</v>
      </c>
      <c r="O364" s="42">
        <f t="shared" si="224"/>
        <v>362</v>
      </c>
      <c r="P364" s="42" t="str">
        <f t="shared" si="240"/>
        <v>BUS</v>
      </c>
      <c r="Q364" s="43">
        <f>VLOOKUP(A:A,'MCN Busan onf rates'!C:K,9,FALSE)</f>
        <v>54</v>
      </c>
      <c r="R364" s="42">
        <f t="shared" si="229"/>
        <v>362</v>
      </c>
      <c r="S364" s="42">
        <f t="shared" si="230"/>
        <v>516</v>
      </c>
      <c r="T364" s="42">
        <f t="shared" si="231"/>
        <v>362</v>
      </c>
      <c r="U364" s="42" t="str">
        <f t="shared" si="237"/>
        <v>BUS</v>
      </c>
      <c r="V364" s="657">
        <f t="shared" si="232"/>
        <v>53</v>
      </c>
      <c r="W364" s="42">
        <f t="shared" si="233"/>
        <v>362</v>
      </c>
      <c r="X364" s="42">
        <f t="shared" si="234"/>
        <v>516</v>
      </c>
      <c r="Y364" s="42">
        <f t="shared" si="235"/>
        <v>362</v>
      </c>
      <c r="Z364" s="54" t="str">
        <f t="shared" si="228"/>
        <v>BUS</v>
      </c>
      <c r="AA364" s="657">
        <f t="shared" si="236"/>
        <v>51</v>
      </c>
      <c r="AB364" s="42">
        <f>SUM(F364+I364+J364)</f>
        <v>374</v>
      </c>
      <c r="AC364" s="42">
        <f>VLOOKUP(A:A,'MCN Singapore onf rates'!E:M,9,FALSE)</f>
        <v>454</v>
      </c>
      <c r="AD364" s="42">
        <f>SUM(AB364)</f>
        <v>374</v>
      </c>
      <c r="AE364" s="42" t="s">
        <v>627</v>
      </c>
      <c r="AF364" s="657">
        <f>VLOOKUP(A:A,'MCN Singapore onf rates'!E:K,7,FALSE)-4</f>
        <v>32</v>
      </c>
      <c r="AG364" s="42">
        <f t="shared" si="243"/>
        <v>384</v>
      </c>
      <c r="AH364" s="42">
        <f t="shared" si="243"/>
        <v>464</v>
      </c>
      <c r="AI364" s="42">
        <f t="shared" si="243"/>
        <v>384</v>
      </c>
      <c r="AJ364" s="42" t="s">
        <v>627</v>
      </c>
      <c r="AK364" s="662">
        <f>VLOOKUP(A:A,'MCN Singapore onf rates'!E:K,7,FALSE)-7</f>
        <v>29</v>
      </c>
      <c r="AL364" s="191"/>
      <c r="AM364" s="191"/>
      <c r="AN364" s="191"/>
      <c r="AO364" s="191"/>
      <c r="AP364" s="191"/>
      <c r="AQ364" s="29"/>
      <c r="AR364" s="29"/>
      <c r="AS364" s="29"/>
      <c r="AT364" s="29"/>
      <c r="AU364" s="29"/>
      <c r="AV364" s="29"/>
      <c r="AW364" s="29"/>
      <c r="AX364" s="29"/>
      <c r="AY364" s="29"/>
      <c r="AZ364" s="29"/>
      <c r="BA364" s="29"/>
      <c r="BB364" s="29"/>
      <c r="BC364" s="29"/>
      <c r="BD364" s="29"/>
      <c r="BE364" s="29"/>
      <c r="BF364" s="29"/>
      <c r="BG364" s="29"/>
      <c r="BH364" s="29"/>
      <c r="BI364" s="29"/>
      <c r="BJ364" s="29"/>
    </row>
    <row r="365" spans="1:62" customFormat="1">
      <c r="A365" s="39" t="s">
        <v>6</v>
      </c>
      <c r="B365" s="41" t="s">
        <v>513</v>
      </c>
      <c r="C365" s="40" t="s">
        <v>713</v>
      </c>
      <c r="D365" s="195">
        <f>VLOOKUP(A:A,'MCN Busan onf rates'!C:D,2,FALSE)</f>
        <v>464</v>
      </c>
      <c r="E365" s="195"/>
      <c r="F365" s="195">
        <f>VLOOKUP(A:A,'MCN Singapore onf rates'!E:H,2,FALSE)</f>
        <v>403</v>
      </c>
      <c r="G365" s="195">
        <f>VLOOKUP(A:A,'MCN Singapore onf rates'!E:H,3,FALSE)</f>
        <v>0</v>
      </c>
      <c r="H365" s="195" t="e">
        <f>VLOOKUP(A:A,'NZ &amp; Pacific Island Rates'!B:G,2,FALSE)</f>
        <v>#N/A</v>
      </c>
      <c r="I365" s="195" t="s">
        <v>494</v>
      </c>
      <c r="J365" s="195" t="s">
        <v>494</v>
      </c>
      <c r="K365" s="494" t="s">
        <v>627</v>
      </c>
      <c r="L365" s="195">
        <f>SUM(F365)</f>
        <v>403</v>
      </c>
      <c r="M365" s="42">
        <f t="shared" si="238"/>
        <v>403</v>
      </c>
      <c r="N365" s="42">
        <f>VLOOKUP(A:A,'MCN Singapore onf rates'!E:M,9,FALSE)</f>
        <v>571</v>
      </c>
      <c r="O365" s="42">
        <f t="shared" si="224"/>
        <v>403</v>
      </c>
      <c r="P365" s="42" t="str">
        <f t="shared" si="240"/>
        <v>SIN</v>
      </c>
      <c r="Q365" s="657">
        <f>VLOOKUP(A:A,'MCN Singapore onf rates'!E:L,8,FALSE)</f>
        <v>89</v>
      </c>
      <c r="R365" s="42">
        <f t="shared" si="229"/>
        <v>403</v>
      </c>
      <c r="S365" s="42">
        <f t="shared" si="230"/>
        <v>571</v>
      </c>
      <c r="T365" s="42">
        <f t="shared" si="231"/>
        <v>403</v>
      </c>
      <c r="U365" s="42" t="str">
        <f t="shared" si="237"/>
        <v>SIN</v>
      </c>
      <c r="V365" s="657">
        <f t="shared" si="232"/>
        <v>88</v>
      </c>
      <c r="W365" s="42">
        <f t="shared" si="233"/>
        <v>403</v>
      </c>
      <c r="X365" s="42">
        <f t="shared" si="234"/>
        <v>571</v>
      </c>
      <c r="Y365" s="42">
        <f t="shared" si="235"/>
        <v>403</v>
      </c>
      <c r="Z365" s="54" t="str">
        <f t="shared" si="228"/>
        <v>SIN</v>
      </c>
      <c r="AA365" s="657">
        <f t="shared" si="236"/>
        <v>86</v>
      </c>
      <c r="AB365" s="42">
        <f t="shared" ref="AB365:AD366" si="244">SUM(W365+10)</f>
        <v>413</v>
      </c>
      <c r="AC365" s="42">
        <f t="shared" si="244"/>
        <v>581</v>
      </c>
      <c r="AD365" s="42">
        <f t="shared" si="244"/>
        <v>413</v>
      </c>
      <c r="AE365" s="42" t="s">
        <v>627</v>
      </c>
      <c r="AF365" s="657">
        <f>VLOOKUP(A:A,'MCN Singapore onf rates'!E:K,7,FALSE)-4</f>
        <v>38</v>
      </c>
      <c r="AG365" s="42">
        <f t="shared" ref="AG365:AI366" si="245">SUM(W365+10)</f>
        <v>413</v>
      </c>
      <c r="AH365" s="42">
        <f t="shared" si="245"/>
        <v>581</v>
      </c>
      <c r="AI365" s="42">
        <f t="shared" si="245"/>
        <v>413</v>
      </c>
      <c r="AJ365" s="42" t="s">
        <v>627</v>
      </c>
      <c r="AK365" s="662">
        <f>VLOOKUP(A:A,'MCN Singapore onf rates'!E:K,7,FALSE)-7</f>
        <v>35</v>
      </c>
      <c r="AL365" s="29"/>
      <c r="AM365" s="488"/>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row>
    <row r="366" spans="1:62" customFormat="1">
      <c r="A366" s="36" t="s">
        <v>395</v>
      </c>
      <c r="B366" s="41" t="s">
        <v>523</v>
      </c>
      <c r="C366" s="40" t="s">
        <v>713</v>
      </c>
      <c r="D366" s="195">
        <f>VLOOKUP(A:A,'MCN Busan onf rates'!C:D,2,FALSE)</f>
        <v>393</v>
      </c>
      <c r="E366" s="195"/>
      <c r="F366" s="195">
        <f>VLOOKUP(A:A,'MCN Singapore onf rates'!E:H,2,FALSE)</f>
        <v>373</v>
      </c>
      <c r="G366" s="195">
        <f>VLOOKUP(A:A,'MCN Singapore onf rates'!E:H,3,FALSE)</f>
        <v>0</v>
      </c>
      <c r="H366" s="195" t="e">
        <f>VLOOKUP(A:A,'NZ &amp; Pacific Island Rates'!B:G,2,FALSE)</f>
        <v>#N/A</v>
      </c>
      <c r="I366" s="195" t="s">
        <v>494</v>
      </c>
      <c r="J366" s="195" t="s">
        <v>494</v>
      </c>
      <c r="K366" s="494" t="s">
        <v>627</v>
      </c>
      <c r="L366" s="195">
        <f>SUM(F366)</f>
        <v>373</v>
      </c>
      <c r="M366" s="42">
        <f t="shared" si="238"/>
        <v>373</v>
      </c>
      <c r="N366" s="42">
        <f>VLOOKUP(A:A,'MCN Singapore onf rates'!E:M,9,FALSE)</f>
        <v>535</v>
      </c>
      <c r="O366" s="42">
        <f t="shared" si="224"/>
        <v>373</v>
      </c>
      <c r="P366" s="42" t="str">
        <f t="shared" si="240"/>
        <v>SIN</v>
      </c>
      <c r="Q366" s="657">
        <f>VLOOKUP(A:A,'MCN Singapore onf rates'!E:L,8,FALSE)</f>
        <v>79</v>
      </c>
      <c r="R366" s="42">
        <f t="shared" si="229"/>
        <v>373</v>
      </c>
      <c r="S366" s="42">
        <f t="shared" si="230"/>
        <v>535</v>
      </c>
      <c r="T366" s="42">
        <f t="shared" si="231"/>
        <v>373</v>
      </c>
      <c r="U366" s="42" t="str">
        <f t="shared" si="237"/>
        <v>SIN</v>
      </c>
      <c r="V366" s="657">
        <f t="shared" si="232"/>
        <v>78</v>
      </c>
      <c r="W366" s="42">
        <f t="shared" si="233"/>
        <v>373</v>
      </c>
      <c r="X366" s="42">
        <f t="shared" si="234"/>
        <v>535</v>
      </c>
      <c r="Y366" s="42">
        <f t="shared" si="235"/>
        <v>373</v>
      </c>
      <c r="Z366" s="54" t="str">
        <f t="shared" si="228"/>
        <v>SIN</v>
      </c>
      <c r="AA366" s="657">
        <f t="shared" si="236"/>
        <v>76</v>
      </c>
      <c r="AB366" s="42">
        <f t="shared" si="244"/>
        <v>383</v>
      </c>
      <c r="AC366" s="42">
        <f t="shared" si="244"/>
        <v>545</v>
      </c>
      <c r="AD366" s="42">
        <f t="shared" si="244"/>
        <v>383</v>
      </c>
      <c r="AE366" s="42" t="s">
        <v>627</v>
      </c>
      <c r="AF366" s="657">
        <f>VLOOKUP(A:A,'MCN Singapore onf rates'!E:K,7,FALSE)-4</f>
        <v>31</v>
      </c>
      <c r="AG366" s="42">
        <f t="shared" si="245"/>
        <v>383</v>
      </c>
      <c r="AH366" s="42">
        <f t="shared" si="245"/>
        <v>545</v>
      </c>
      <c r="AI366" s="42">
        <f t="shared" si="245"/>
        <v>383</v>
      </c>
      <c r="AJ366" s="42" t="s">
        <v>627</v>
      </c>
      <c r="AK366" s="662">
        <f>VLOOKUP(A:A,'MCN Singapore onf rates'!E:K,7,FALSE)-7</f>
        <v>28</v>
      </c>
      <c r="AL366" s="29"/>
      <c r="AM366" s="29"/>
      <c r="AN366" s="29"/>
      <c r="AO366" s="29"/>
      <c r="AP366" s="29"/>
    </row>
    <row r="367" spans="1:62" customFormat="1">
      <c r="A367" s="36" t="s">
        <v>330</v>
      </c>
      <c r="B367" s="41" t="s">
        <v>514</v>
      </c>
      <c r="C367" s="40" t="s">
        <v>713</v>
      </c>
      <c r="D367" s="195">
        <f>VLOOKUP(A:A,'MCN Busan onf rates'!C:D,2,FALSE)</f>
        <v>311</v>
      </c>
      <c r="E367" s="195"/>
      <c r="F367" s="195">
        <f>VLOOKUP(A:A,'MCN Singapore onf rates'!E:H,2,FALSE)</f>
        <v>352</v>
      </c>
      <c r="G367" s="195">
        <f>VLOOKUP(A:A,'MCN Singapore onf rates'!E:H,3,FALSE)</f>
        <v>0</v>
      </c>
      <c r="H367" s="195" t="e">
        <f>VLOOKUP(A:A,'NZ &amp; Pacific Island Rates'!B:G,2,FALSE)</f>
        <v>#N/A</v>
      </c>
      <c r="I367" s="195">
        <v>0</v>
      </c>
      <c r="J367" s="195">
        <v>10</v>
      </c>
      <c r="K367" s="195" t="s">
        <v>628</v>
      </c>
      <c r="L367" s="195">
        <f>SUM(D367+J367)</f>
        <v>321</v>
      </c>
      <c r="M367" s="42">
        <f t="shared" si="238"/>
        <v>321</v>
      </c>
      <c r="N367" s="42">
        <f>VLOOKUP(A:A,'MCN Busan onf rates'!C:L,10,FALSE)</f>
        <v>393</v>
      </c>
      <c r="O367" s="42">
        <f t="shared" si="224"/>
        <v>321</v>
      </c>
      <c r="P367" s="42" t="str">
        <f t="shared" si="240"/>
        <v>BUS</v>
      </c>
      <c r="Q367" s="43">
        <f>VLOOKUP(A:A,'MCN Busan onf rates'!C:K,9,FALSE)</f>
        <v>48</v>
      </c>
      <c r="R367" s="42">
        <f t="shared" si="229"/>
        <v>321</v>
      </c>
      <c r="S367" s="42">
        <f t="shared" si="230"/>
        <v>393</v>
      </c>
      <c r="T367" s="42">
        <f t="shared" si="231"/>
        <v>321</v>
      </c>
      <c r="U367" s="42" t="str">
        <f t="shared" si="237"/>
        <v>BUS</v>
      </c>
      <c r="V367" s="657">
        <f t="shared" si="232"/>
        <v>47</v>
      </c>
      <c r="W367" s="42">
        <f t="shared" si="233"/>
        <v>321</v>
      </c>
      <c r="X367" s="42">
        <f t="shared" si="234"/>
        <v>393</v>
      </c>
      <c r="Y367" s="42">
        <f t="shared" si="235"/>
        <v>321</v>
      </c>
      <c r="Z367" s="54" t="str">
        <f t="shared" si="228"/>
        <v>BUS</v>
      </c>
      <c r="AA367" s="657">
        <f t="shared" si="236"/>
        <v>45</v>
      </c>
      <c r="AB367" s="42">
        <f>SUM(F367+I367+J367)</f>
        <v>362</v>
      </c>
      <c r="AC367" s="42">
        <f>VLOOKUP(A:A,'MCN Singapore onf rates'!E:M,9,FALSE)</f>
        <v>472</v>
      </c>
      <c r="AD367" s="42">
        <f>SUM(AB367)</f>
        <v>362</v>
      </c>
      <c r="AE367" s="42" t="s">
        <v>627</v>
      </c>
      <c r="AF367" s="657">
        <f>VLOOKUP(A:A,'MCN Singapore onf rates'!E:K,7,FALSE)-4</f>
        <v>29</v>
      </c>
      <c r="AG367" s="42">
        <f t="shared" ref="AG367:AI369" si="246">SUM(AB367+10)</f>
        <v>372</v>
      </c>
      <c r="AH367" s="42">
        <f t="shared" si="246"/>
        <v>482</v>
      </c>
      <c r="AI367" s="42">
        <f t="shared" si="246"/>
        <v>372</v>
      </c>
      <c r="AJ367" s="42" t="s">
        <v>627</v>
      </c>
      <c r="AK367" s="662">
        <f>VLOOKUP(A:A,'MCN Singapore onf rates'!E:K,7,FALSE)-7</f>
        <v>26</v>
      </c>
      <c r="AL367" s="191"/>
      <c r="AM367" s="191"/>
      <c r="AN367" s="191"/>
      <c r="AO367" s="191"/>
      <c r="AP367" s="191"/>
    </row>
    <row r="368" spans="1:62" customFormat="1">
      <c r="A368" s="491" t="s">
        <v>101</v>
      </c>
      <c r="B368" s="41" t="s">
        <v>497</v>
      </c>
      <c r="C368" s="40" t="s">
        <v>713</v>
      </c>
      <c r="D368" s="195">
        <f>VLOOKUP(A:A,'MCN Busan onf rates'!C:D,2,FALSE)</f>
        <v>348</v>
      </c>
      <c r="E368" s="195"/>
      <c r="F368" s="195">
        <f>VLOOKUP(A:A,'MCN Singapore onf rates'!E:H,2,FALSE)</f>
        <v>346</v>
      </c>
      <c r="G368" s="195">
        <f>VLOOKUP(A:A,'MCN Singapore onf rates'!E:H,3,FALSE)</f>
        <v>0</v>
      </c>
      <c r="H368" s="195" t="e">
        <f>VLOOKUP(A368,'NZ &amp; Pacific Island Rates'!B:G,2,FALSE)</f>
        <v>#N/A</v>
      </c>
      <c r="I368" s="195">
        <v>0</v>
      </c>
      <c r="J368" s="195">
        <v>10</v>
      </c>
      <c r="K368" s="494" t="s">
        <v>628</v>
      </c>
      <c r="L368" s="195">
        <f>SUM(D368+J368)</f>
        <v>358</v>
      </c>
      <c r="M368" s="42">
        <f t="shared" si="238"/>
        <v>358</v>
      </c>
      <c r="N368" s="42">
        <f>VLOOKUP(A:A,'MCN Busan onf rates'!C:L,10,FALSE)</f>
        <v>504</v>
      </c>
      <c r="O368" s="42">
        <f t="shared" si="224"/>
        <v>358</v>
      </c>
      <c r="P368" s="42" t="str">
        <f t="shared" si="240"/>
        <v>BUS</v>
      </c>
      <c r="Q368" s="43">
        <f>VLOOKUP(A:A,'MCN Busan onf rates'!C:K,9,FALSE)</f>
        <v>49</v>
      </c>
      <c r="R368" s="42">
        <f t="shared" si="229"/>
        <v>358</v>
      </c>
      <c r="S368" s="42">
        <f t="shared" si="230"/>
        <v>504</v>
      </c>
      <c r="T368" s="42">
        <f t="shared" si="231"/>
        <v>358</v>
      </c>
      <c r="U368" s="42" t="str">
        <f t="shared" si="237"/>
        <v>BUS</v>
      </c>
      <c r="V368" s="657">
        <f t="shared" si="232"/>
        <v>48</v>
      </c>
      <c r="W368" s="42">
        <f t="shared" si="233"/>
        <v>358</v>
      </c>
      <c r="X368" s="42">
        <f t="shared" si="234"/>
        <v>504</v>
      </c>
      <c r="Y368" s="42">
        <f t="shared" si="235"/>
        <v>358</v>
      </c>
      <c r="Z368" s="54" t="str">
        <f t="shared" si="228"/>
        <v>BUS</v>
      </c>
      <c r="AA368" s="657">
        <f t="shared" si="236"/>
        <v>46</v>
      </c>
      <c r="AB368" s="42">
        <f>SUM(F368+I368+J368)</f>
        <v>356</v>
      </c>
      <c r="AC368" s="42">
        <f>VLOOKUP(A:A,'MCN Singapore onf rates'!E:M,9,FALSE)</f>
        <v>454</v>
      </c>
      <c r="AD368" s="42">
        <f>SUM(AB368)</f>
        <v>356</v>
      </c>
      <c r="AE368" s="42" t="s">
        <v>627</v>
      </c>
      <c r="AF368" s="657">
        <f>VLOOKUP(A:A,'MCN Singapore onf rates'!E:K,7,FALSE)-4</f>
        <v>29</v>
      </c>
      <c r="AG368" s="42">
        <f t="shared" si="246"/>
        <v>366</v>
      </c>
      <c r="AH368" s="42">
        <f t="shared" si="246"/>
        <v>464</v>
      </c>
      <c r="AI368" s="42">
        <f t="shared" si="246"/>
        <v>366</v>
      </c>
      <c r="AJ368" s="42" t="s">
        <v>627</v>
      </c>
      <c r="AK368" s="662">
        <f>VLOOKUP(A:A,'MCN Singapore onf rates'!E:K,7,FALSE)-7</f>
        <v>26</v>
      </c>
      <c r="AL368" s="191"/>
      <c r="AM368" s="191"/>
      <c r="AN368" s="191"/>
      <c r="AO368" s="191"/>
      <c r="AP368" s="191"/>
      <c r="AQ368" s="29"/>
      <c r="AR368" s="29"/>
      <c r="AS368" s="29"/>
      <c r="AT368" s="29"/>
      <c r="AU368" s="29"/>
      <c r="AV368" s="29"/>
      <c r="AW368" s="29"/>
      <c r="AX368" s="29"/>
      <c r="AY368" s="29"/>
      <c r="AZ368" s="29"/>
      <c r="BA368" s="29"/>
      <c r="BB368" s="29"/>
      <c r="BC368" s="29"/>
      <c r="BD368" s="29"/>
      <c r="BE368" s="29"/>
      <c r="BF368" s="29"/>
      <c r="BG368" s="29"/>
      <c r="BH368" s="29"/>
      <c r="BI368" s="29"/>
      <c r="BJ368" s="29"/>
    </row>
    <row r="369" spans="1:62" customFormat="1">
      <c r="A369" s="39" t="s">
        <v>185</v>
      </c>
      <c r="B369" s="41" t="s">
        <v>503</v>
      </c>
      <c r="C369" s="40" t="s">
        <v>713</v>
      </c>
      <c r="D369" s="195">
        <f>VLOOKUP(A:A,'MCN Busan onf rates'!C:D,2,FALSE)</f>
        <v>315</v>
      </c>
      <c r="E369" s="195"/>
      <c r="F369" s="195">
        <f>VLOOKUP(A:A,'MCN Singapore onf rates'!E:H,2,FALSE)</f>
        <v>319</v>
      </c>
      <c r="G369" s="195">
        <f>VLOOKUP(A:A,'MCN Singapore onf rates'!E:H,3,FALSE)</f>
        <v>0</v>
      </c>
      <c r="H369" s="195" t="e">
        <f>VLOOKUP(A:A,'NZ &amp; Pacific Island Rates'!B:G,2,FALSE)</f>
        <v>#N/A</v>
      </c>
      <c r="I369" s="195">
        <v>0</v>
      </c>
      <c r="J369" s="195">
        <v>10</v>
      </c>
      <c r="K369" s="494" t="s">
        <v>628</v>
      </c>
      <c r="L369" s="195">
        <f>SUM(D369+J369)</f>
        <v>325</v>
      </c>
      <c r="M369" s="42">
        <f t="shared" si="238"/>
        <v>325</v>
      </c>
      <c r="N369" s="42">
        <f>VLOOKUP(A:A,'MCN Busan onf rates'!C:L,10,FALSE)</f>
        <v>315</v>
      </c>
      <c r="O369" s="42">
        <f t="shared" si="224"/>
        <v>325</v>
      </c>
      <c r="P369" s="42" t="str">
        <f t="shared" si="240"/>
        <v>BUS</v>
      </c>
      <c r="Q369" s="43">
        <f>VLOOKUP(A:A,'MCN Busan onf rates'!C:K,9,FALSE)</f>
        <v>50</v>
      </c>
      <c r="R369" s="42">
        <f t="shared" si="229"/>
        <v>325</v>
      </c>
      <c r="S369" s="42">
        <f t="shared" si="230"/>
        <v>315</v>
      </c>
      <c r="T369" s="42">
        <f t="shared" si="231"/>
        <v>325</v>
      </c>
      <c r="U369" s="42" t="str">
        <f t="shared" si="237"/>
        <v>BUS</v>
      </c>
      <c r="V369" s="657">
        <f t="shared" si="232"/>
        <v>49</v>
      </c>
      <c r="W369" s="42">
        <f t="shared" si="233"/>
        <v>325</v>
      </c>
      <c r="X369" s="42">
        <f t="shared" si="234"/>
        <v>315</v>
      </c>
      <c r="Y369" s="42">
        <f t="shared" si="235"/>
        <v>325</v>
      </c>
      <c r="Z369" s="54" t="str">
        <f t="shared" si="228"/>
        <v>BUS</v>
      </c>
      <c r="AA369" s="657">
        <f t="shared" si="236"/>
        <v>47</v>
      </c>
      <c r="AB369" s="42">
        <f>SUM(F369+I369+J369)</f>
        <v>329</v>
      </c>
      <c r="AC369" s="42">
        <f>VLOOKUP(A:A,'MCN Singapore onf rates'!E:M,9,FALSE)</f>
        <v>319</v>
      </c>
      <c r="AD369" s="42">
        <f>SUM(AB369)</f>
        <v>329</v>
      </c>
      <c r="AE369" s="42" t="s">
        <v>627</v>
      </c>
      <c r="AF369" s="657">
        <f>VLOOKUP(A:A,'MCN Singapore onf rates'!E:K,7,FALSE)-4</f>
        <v>43</v>
      </c>
      <c r="AG369" s="42">
        <f t="shared" si="246"/>
        <v>339</v>
      </c>
      <c r="AH369" s="42">
        <f t="shared" si="246"/>
        <v>329</v>
      </c>
      <c r="AI369" s="42">
        <f t="shared" si="246"/>
        <v>339</v>
      </c>
      <c r="AJ369" s="42" t="s">
        <v>627</v>
      </c>
      <c r="AK369" s="662">
        <f>VLOOKUP(A:A,'MCN Singapore onf rates'!E:K,7,FALSE)-7</f>
        <v>40</v>
      </c>
      <c r="AL369" s="191"/>
      <c r="AM369" s="191"/>
      <c r="AN369" s="191"/>
      <c r="AO369" s="191"/>
      <c r="AP369" s="191"/>
      <c r="AQ369" s="29"/>
      <c r="AR369" s="29"/>
      <c r="AS369" s="29"/>
      <c r="AT369" s="29"/>
      <c r="AU369" s="29"/>
      <c r="AV369" s="29"/>
      <c r="AW369" s="29"/>
      <c r="AX369" s="29"/>
      <c r="AY369" s="29"/>
      <c r="AZ369" s="29"/>
      <c r="BA369" s="29"/>
      <c r="BB369" s="29"/>
      <c r="BC369" s="29"/>
      <c r="BD369" s="29"/>
      <c r="BE369" s="29"/>
      <c r="BF369" s="29"/>
      <c r="BG369" s="29"/>
      <c r="BH369" s="29"/>
      <c r="BI369" s="29"/>
      <c r="BJ369" s="29"/>
    </row>
    <row r="370" spans="1:62" customFormat="1" ht="15" customHeight="1">
      <c r="A370" s="36" t="s">
        <v>683</v>
      </c>
      <c r="B370" s="41" t="s">
        <v>503</v>
      </c>
      <c r="C370" s="40" t="s">
        <v>713</v>
      </c>
      <c r="D370" s="195" t="e">
        <f>VLOOKUP(A:A,'MCN Busan onf rates'!C:D,2,FALSE)</f>
        <v>#N/A</v>
      </c>
      <c r="E370" s="195"/>
      <c r="F370" s="195">
        <f>VLOOKUP(A:A,'MCN Singapore onf rates'!E:H,2,FALSE)</f>
        <v>404</v>
      </c>
      <c r="G370" s="195">
        <f>VLOOKUP(A:A,'MCN Singapore onf rates'!E:H,3,FALSE)</f>
        <v>320</v>
      </c>
      <c r="H370" s="195" t="e">
        <f>VLOOKUP(A370,'NZ &amp; Pacific Island Rates'!B:G,2,FALSE)</f>
        <v>#N/A</v>
      </c>
      <c r="I370" s="195" t="s">
        <v>494</v>
      </c>
      <c r="J370" s="195" t="s">
        <v>494</v>
      </c>
      <c r="K370" s="494" t="s">
        <v>627</v>
      </c>
      <c r="L370" s="195">
        <f>SUM(F370)</f>
        <v>404</v>
      </c>
      <c r="M370" s="42">
        <f t="shared" si="238"/>
        <v>404</v>
      </c>
      <c r="N370" s="42">
        <f>VLOOKUP(A:A,'MCN Singapore onf rates'!E:M,9,FALSE)</f>
        <v>574</v>
      </c>
      <c r="O370" s="42">
        <f t="shared" si="224"/>
        <v>404</v>
      </c>
      <c r="P370" s="42" t="str">
        <f t="shared" si="240"/>
        <v>SIN</v>
      </c>
      <c r="Q370" s="657">
        <f>VLOOKUP(A:A,'MCN Singapore onf rates'!E:L,8,FALSE)</f>
        <v>83</v>
      </c>
      <c r="R370" s="42">
        <f t="shared" si="229"/>
        <v>404</v>
      </c>
      <c r="S370" s="42">
        <f t="shared" si="230"/>
        <v>574</v>
      </c>
      <c r="T370" s="42">
        <f t="shared" si="231"/>
        <v>404</v>
      </c>
      <c r="U370" s="42" t="str">
        <f t="shared" si="237"/>
        <v>SIN</v>
      </c>
      <c r="V370" s="657">
        <f t="shared" si="232"/>
        <v>82</v>
      </c>
      <c r="W370" s="42">
        <f t="shared" si="233"/>
        <v>404</v>
      </c>
      <c r="X370" s="42">
        <f t="shared" si="234"/>
        <v>574</v>
      </c>
      <c r="Y370" s="42">
        <f t="shared" si="235"/>
        <v>404</v>
      </c>
      <c r="Z370" s="54" t="str">
        <f t="shared" si="228"/>
        <v>SIN</v>
      </c>
      <c r="AA370" s="657">
        <f t="shared" si="236"/>
        <v>80</v>
      </c>
      <c r="AB370" s="42">
        <f t="shared" ref="AB370:AD371" si="247">SUM(W370+10)</f>
        <v>414</v>
      </c>
      <c r="AC370" s="42">
        <f t="shared" si="247"/>
        <v>584</v>
      </c>
      <c r="AD370" s="42">
        <f t="shared" si="247"/>
        <v>414</v>
      </c>
      <c r="AE370" s="42" t="s">
        <v>627</v>
      </c>
      <c r="AF370" s="657">
        <f>VLOOKUP(A:A,'MCN Singapore onf rates'!E:K,7,FALSE)-4</f>
        <v>32</v>
      </c>
      <c r="AG370" s="42">
        <f t="shared" ref="AG370:AI371" si="248">SUM(W370+10)</f>
        <v>414</v>
      </c>
      <c r="AH370" s="42">
        <f t="shared" si="248"/>
        <v>584</v>
      </c>
      <c r="AI370" s="42">
        <f t="shared" si="248"/>
        <v>414</v>
      </c>
      <c r="AJ370" s="42" t="s">
        <v>627</v>
      </c>
      <c r="AK370" s="662" t="s">
        <v>690</v>
      </c>
      <c r="AL370" s="29"/>
      <c r="AM370" s="488"/>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row>
    <row r="371" spans="1:62" customFormat="1">
      <c r="A371" s="36" t="s">
        <v>184</v>
      </c>
      <c r="B371" s="41" t="s">
        <v>503</v>
      </c>
      <c r="C371" s="40" t="s">
        <v>713</v>
      </c>
      <c r="D371" s="195">
        <f>VLOOKUP(A:A,'MCN Busan onf rates'!C:D,2,FALSE)</f>
        <v>458</v>
      </c>
      <c r="E371" s="195"/>
      <c r="F371" s="195">
        <f>VLOOKUP(A:A,'MCN Singapore onf rates'!E:H,2,FALSE)</f>
        <v>380</v>
      </c>
      <c r="G371" s="195">
        <f>VLOOKUP(A:A,'MCN Singapore onf rates'!E:H,3,FALSE)</f>
        <v>300</v>
      </c>
      <c r="H371" s="195" t="e">
        <f>VLOOKUP(A:A,'NZ &amp; Pacific Island Rates'!B:G,2,FALSE)</f>
        <v>#N/A</v>
      </c>
      <c r="I371" s="195" t="s">
        <v>494</v>
      </c>
      <c r="J371" s="195" t="s">
        <v>494</v>
      </c>
      <c r="K371" s="494" t="s">
        <v>627</v>
      </c>
      <c r="L371" s="195">
        <f>SUM(F371)</f>
        <v>380</v>
      </c>
      <c r="M371" s="42">
        <f t="shared" si="238"/>
        <v>380</v>
      </c>
      <c r="N371" s="42">
        <f>VLOOKUP(A:A,'MCN Singapore onf rates'!E:M,9,FALSE)</f>
        <v>502</v>
      </c>
      <c r="O371" s="42">
        <f t="shared" si="224"/>
        <v>380</v>
      </c>
      <c r="P371" s="42" t="str">
        <f t="shared" si="240"/>
        <v>SIN</v>
      </c>
      <c r="Q371" s="657">
        <f>VLOOKUP(A:A,'MCN Singapore onf rates'!E:L,8,FALSE)</f>
        <v>83</v>
      </c>
      <c r="R371" s="42">
        <f t="shared" si="229"/>
        <v>380</v>
      </c>
      <c r="S371" s="42">
        <f t="shared" si="230"/>
        <v>502</v>
      </c>
      <c r="T371" s="42">
        <f t="shared" si="231"/>
        <v>380</v>
      </c>
      <c r="U371" s="42" t="str">
        <f t="shared" si="237"/>
        <v>SIN</v>
      </c>
      <c r="V371" s="657">
        <f t="shared" si="232"/>
        <v>82</v>
      </c>
      <c r="W371" s="42">
        <f t="shared" si="233"/>
        <v>380</v>
      </c>
      <c r="X371" s="42">
        <f t="shared" si="234"/>
        <v>502</v>
      </c>
      <c r="Y371" s="42">
        <f t="shared" si="235"/>
        <v>380</v>
      </c>
      <c r="Z371" s="54" t="str">
        <f t="shared" si="228"/>
        <v>SIN</v>
      </c>
      <c r="AA371" s="657">
        <f t="shared" si="236"/>
        <v>80</v>
      </c>
      <c r="AB371" s="42">
        <f t="shared" si="247"/>
        <v>390</v>
      </c>
      <c r="AC371" s="42">
        <f t="shared" si="247"/>
        <v>512</v>
      </c>
      <c r="AD371" s="42">
        <f t="shared" si="247"/>
        <v>390</v>
      </c>
      <c r="AE371" s="42" t="s">
        <v>627</v>
      </c>
      <c r="AF371" s="657">
        <f>VLOOKUP(A:A,'MCN Singapore onf rates'!E:K,7,FALSE)-4</f>
        <v>32</v>
      </c>
      <c r="AG371" s="42">
        <f t="shared" si="248"/>
        <v>390</v>
      </c>
      <c r="AH371" s="42">
        <f t="shared" si="248"/>
        <v>512</v>
      </c>
      <c r="AI371" s="42">
        <f t="shared" si="248"/>
        <v>390</v>
      </c>
      <c r="AJ371" s="42" t="s">
        <v>627</v>
      </c>
      <c r="AK371" s="662">
        <f>VLOOKUP(A:A,'MCN Singapore onf rates'!E:K,7,FALSE)-7</f>
        <v>29</v>
      </c>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row>
    <row r="372" spans="1:62" customFormat="1" ht="15" customHeight="1">
      <c r="A372" s="36" t="s">
        <v>202</v>
      </c>
      <c r="B372" s="41" t="s">
        <v>505</v>
      </c>
      <c r="C372" s="40" t="s">
        <v>713</v>
      </c>
      <c r="D372" s="195">
        <f>VLOOKUP(A:A,'MCN Busan onf rates'!C:D,2,FALSE)</f>
        <v>374</v>
      </c>
      <c r="E372" s="195"/>
      <c r="F372" s="195">
        <f>VLOOKUP(A:A,'MCN Singapore onf rates'!E:H,2,FALSE)</f>
        <v>387</v>
      </c>
      <c r="G372" s="195">
        <f>VLOOKUP(A:A,'MCN Singapore onf rates'!E:H,3,FALSE)</f>
        <v>0</v>
      </c>
      <c r="H372" s="195" t="e">
        <f>VLOOKUP(A:A,'NZ &amp; Pacific Island Rates'!B:G,2,FALSE)</f>
        <v>#N/A</v>
      </c>
      <c r="I372" s="195">
        <v>0</v>
      </c>
      <c r="J372" s="195">
        <v>10</v>
      </c>
      <c r="K372" s="195" t="s">
        <v>628</v>
      </c>
      <c r="L372" s="195">
        <f>SUM(D372+J372)</f>
        <v>384</v>
      </c>
      <c r="M372" s="42">
        <f t="shared" si="238"/>
        <v>384</v>
      </c>
      <c r="N372" s="42">
        <f>VLOOKUP(A:A,'MCN Busan onf rates'!C:L,10,FALSE)</f>
        <v>582</v>
      </c>
      <c r="O372" s="42">
        <f t="shared" si="224"/>
        <v>384</v>
      </c>
      <c r="P372" s="42" t="str">
        <f t="shared" si="240"/>
        <v>BUS</v>
      </c>
      <c r="Q372" s="43">
        <f>VLOOKUP(A:A,'MCN Busan onf rates'!C:K,9,FALSE)</f>
        <v>56</v>
      </c>
      <c r="R372" s="42">
        <f t="shared" si="229"/>
        <v>384</v>
      </c>
      <c r="S372" s="42">
        <f t="shared" si="230"/>
        <v>582</v>
      </c>
      <c r="T372" s="42">
        <f t="shared" si="231"/>
        <v>384</v>
      </c>
      <c r="U372" s="42" t="str">
        <f t="shared" si="237"/>
        <v>BUS</v>
      </c>
      <c r="V372" s="657">
        <f t="shared" si="232"/>
        <v>55</v>
      </c>
      <c r="W372" s="42">
        <f t="shared" si="233"/>
        <v>384</v>
      </c>
      <c r="X372" s="42">
        <f t="shared" si="234"/>
        <v>582</v>
      </c>
      <c r="Y372" s="42">
        <f t="shared" si="235"/>
        <v>384</v>
      </c>
      <c r="Z372" s="54" t="str">
        <f t="shared" si="228"/>
        <v>BUS</v>
      </c>
      <c r="AA372" s="657">
        <f t="shared" si="236"/>
        <v>53</v>
      </c>
      <c r="AB372" s="42">
        <f>SUM(F372+I372+J372)</f>
        <v>397</v>
      </c>
      <c r="AC372" s="42">
        <f>VLOOKUP(A:A,'MCN Singapore onf rates'!E:M,9,FALSE)</f>
        <v>523</v>
      </c>
      <c r="AD372" s="42">
        <f>SUM(AB372)</f>
        <v>397</v>
      </c>
      <c r="AE372" s="42" t="s">
        <v>627</v>
      </c>
      <c r="AF372" s="657">
        <f>VLOOKUP(A:A,'MCN Singapore onf rates'!E:K,7,FALSE)-4</f>
        <v>32</v>
      </c>
      <c r="AG372" s="42">
        <f>SUM(AB372+10)</f>
        <v>407</v>
      </c>
      <c r="AH372" s="42">
        <f>SUM(AC372+10)</f>
        <v>533</v>
      </c>
      <c r="AI372" s="42">
        <f>SUM(AD372+10)</f>
        <v>407</v>
      </c>
      <c r="AJ372" s="42" t="s">
        <v>627</v>
      </c>
      <c r="AK372" s="662">
        <f>VLOOKUP(A:A,'MCN Singapore onf rates'!E:K,7,FALSE)-7</f>
        <v>29</v>
      </c>
      <c r="AL372" s="191"/>
      <c r="AM372" s="191"/>
      <c r="AN372" s="191"/>
      <c r="AO372" s="191"/>
      <c r="AP372" s="191"/>
      <c r="AQ372" s="29"/>
      <c r="AR372" s="29"/>
      <c r="AS372" s="29"/>
      <c r="AT372" s="29"/>
      <c r="AU372" s="29"/>
      <c r="AV372" s="29"/>
      <c r="AW372" s="29"/>
      <c r="AX372" s="29"/>
      <c r="AY372" s="29"/>
      <c r="AZ372" s="29"/>
      <c r="BA372" s="29"/>
      <c r="BB372" s="29"/>
      <c r="BC372" s="29"/>
      <c r="BD372" s="29"/>
      <c r="BE372" s="29"/>
      <c r="BF372" s="29"/>
      <c r="BG372" s="29"/>
      <c r="BH372" s="29"/>
      <c r="BI372" s="29"/>
      <c r="BJ372" s="29"/>
    </row>
    <row r="373" spans="1:62" customFormat="1">
      <c r="A373" s="36" t="s">
        <v>681</v>
      </c>
      <c r="B373" s="41" t="s">
        <v>505</v>
      </c>
      <c r="C373" s="40" t="s">
        <v>713</v>
      </c>
      <c r="D373" s="195">
        <f>VLOOKUP(A:A,'MCN Busan onf rates'!C:D,2,FALSE)</f>
        <v>438</v>
      </c>
      <c r="E373" s="195"/>
      <c r="F373" s="195">
        <f>VLOOKUP(A:A,'MCN Singapore onf rates'!E:H,2,FALSE)</f>
        <v>376</v>
      </c>
      <c r="G373" s="195">
        <f>VLOOKUP(A:A,'MCN Singapore onf rates'!E:H,3,FALSE)</f>
        <v>0</v>
      </c>
      <c r="H373" s="195" t="e">
        <f>VLOOKUP(A:A,'NZ &amp; Pacific Island Rates'!B:G,2,FALSE)</f>
        <v>#N/A</v>
      </c>
      <c r="I373" s="195" t="s">
        <v>494</v>
      </c>
      <c r="J373" s="195" t="s">
        <v>494</v>
      </c>
      <c r="K373" s="494" t="s">
        <v>627</v>
      </c>
      <c r="L373" s="195">
        <f>SUM(F373)</f>
        <v>376</v>
      </c>
      <c r="M373" s="42">
        <f t="shared" si="238"/>
        <v>376</v>
      </c>
      <c r="N373" s="42">
        <f>VLOOKUP(A:A,'MCN Singapore onf rates'!E:M,9,FALSE)</f>
        <v>490</v>
      </c>
      <c r="O373" s="42">
        <f t="shared" ref="O373:O407" si="249">SUM(M373)</f>
        <v>376</v>
      </c>
      <c r="P373" s="42" t="str">
        <f t="shared" si="240"/>
        <v>SIN</v>
      </c>
      <c r="Q373" s="657">
        <f>VLOOKUP(A:A,'MCN Singapore onf rates'!E:L,8,FALSE)</f>
        <v>83</v>
      </c>
      <c r="R373" s="42">
        <f t="shared" si="229"/>
        <v>376</v>
      </c>
      <c r="S373" s="42">
        <f t="shared" si="230"/>
        <v>490</v>
      </c>
      <c r="T373" s="42">
        <f t="shared" si="231"/>
        <v>376</v>
      </c>
      <c r="U373" s="42" t="str">
        <f t="shared" si="237"/>
        <v>SIN</v>
      </c>
      <c r="V373" s="657">
        <f t="shared" si="232"/>
        <v>82</v>
      </c>
      <c r="W373" s="42">
        <f t="shared" si="233"/>
        <v>376</v>
      </c>
      <c r="X373" s="42">
        <f t="shared" si="234"/>
        <v>490</v>
      </c>
      <c r="Y373" s="42">
        <f t="shared" si="235"/>
        <v>376</v>
      </c>
      <c r="Z373" s="54" t="str">
        <f t="shared" si="228"/>
        <v>SIN</v>
      </c>
      <c r="AA373" s="657">
        <f t="shared" si="236"/>
        <v>80</v>
      </c>
      <c r="AB373" s="42">
        <f t="shared" ref="AB373:AD375" si="250">SUM(W373+10)</f>
        <v>386</v>
      </c>
      <c r="AC373" s="42">
        <f t="shared" si="250"/>
        <v>500</v>
      </c>
      <c r="AD373" s="42">
        <f t="shared" si="250"/>
        <v>386</v>
      </c>
      <c r="AE373" s="42" t="s">
        <v>627</v>
      </c>
      <c r="AF373" s="657">
        <f>VLOOKUP(A:A,'MCN Singapore onf rates'!E:K,7,FALSE)-4</f>
        <v>32</v>
      </c>
      <c r="AG373" s="42">
        <f t="shared" ref="AG373:AI375" si="251">SUM(W373+10)</f>
        <v>386</v>
      </c>
      <c r="AH373" s="42">
        <f t="shared" si="251"/>
        <v>500</v>
      </c>
      <c r="AI373" s="42">
        <f t="shared" si="251"/>
        <v>386</v>
      </c>
      <c r="AJ373" s="42" t="s">
        <v>627</v>
      </c>
      <c r="AK373" s="662">
        <f>VLOOKUP(A:A,'MCN Singapore onf rates'!E:K,7,FALSE)-7</f>
        <v>29</v>
      </c>
      <c r="AL373" s="29"/>
      <c r="AM373" s="29"/>
      <c r="AN373" s="29"/>
      <c r="AO373" s="29"/>
      <c r="AP373" s="29"/>
    </row>
    <row r="374" spans="1:62" customFormat="1">
      <c r="A374" s="39" t="s">
        <v>435</v>
      </c>
      <c r="B374" s="41" t="s">
        <v>505</v>
      </c>
      <c r="C374" s="40" t="s">
        <v>713</v>
      </c>
      <c r="D374" s="195">
        <f>VLOOKUP(A:A,'MCN Busan onf rates'!C:D,2,FALSE)</f>
        <v>496</v>
      </c>
      <c r="E374" s="195"/>
      <c r="F374" s="195">
        <f>VLOOKUP(A:A,'MCN Singapore onf rates'!E:H,2,FALSE)</f>
        <v>383</v>
      </c>
      <c r="G374" s="195">
        <f>VLOOKUP(A:A,'MCN Singapore onf rates'!E:H,3,FALSE)</f>
        <v>0</v>
      </c>
      <c r="H374" s="195" t="e">
        <f>VLOOKUP(A:A,'NZ &amp; Pacific Island Rates'!B:G,2,FALSE)</f>
        <v>#N/A</v>
      </c>
      <c r="I374" s="195" t="s">
        <v>494</v>
      </c>
      <c r="J374" s="195" t="s">
        <v>494</v>
      </c>
      <c r="K374" s="494" t="s">
        <v>627</v>
      </c>
      <c r="L374" s="195">
        <f>SUM(F374)</f>
        <v>383</v>
      </c>
      <c r="M374" s="42">
        <f t="shared" si="238"/>
        <v>383</v>
      </c>
      <c r="N374" s="42">
        <f>VLOOKUP(A:A,'MCN Singapore onf rates'!E:M,9,FALSE)</f>
        <v>511</v>
      </c>
      <c r="O374" s="42">
        <f t="shared" si="249"/>
        <v>383</v>
      </c>
      <c r="P374" s="42" t="str">
        <f t="shared" si="240"/>
        <v>SIN</v>
      </c>
      <c r="Q374" s="657">
        <f>VLOOKUP(A:A,'MCN Singapore onf rates'!E:L,8,FALSE)</f>
        <v>83</v>
      </c>
      <c r="R374" s="42">
        <f t="shared" si="229"/>
        <v>383</v>
      </c>
      <c r="S374" s="42">
        <f t="shared" si="230"/>
        <v>511</v>
      </c>
      <c r="T374" s="42">
        <f t="shared" si="231"/>
        <v>383</v>
      </c>
      <c r="U374" s="42" t="str">
        <f t="shared" si="237"/>
        <v>SIN</v>
      </c>
      <c r="V374" s="657">
        <f t="shared" si="232"/>
        <v>82</v>
      </c>
      <c r="W374" s="42">
        <f t="shared" si="233"/>
        <v>383</v>
      </c>
      <c r="X374" s="42">
        <f t="shared" si="234"/>
        <v>511</v>
      </c>
      <c r="Y374" s="42">
        <f t="shared" si="235"/>
        <v>383</v>
      </c>
      <c r="Z374" s="54" t="str">
        <f t="shared" si="228"/>
        <v>SIN</v>
      </c>
      <c r="AA374" s="657">
        <f t="shared" si="236"/>
        <v>80</v>
      </c>
      <c r="AB374" s="42">
        <f t="shared" si="250"/>
        <v>393</v>
      </c>
      <c r="AC374" s="42">
        <f t="shared" si="250"/>
        <v>521</v>
      </c>
      <c r="AD374" s="42">
        <f t="shared" si="250"/>
        <v>393</v>
      </c>
      <c r="AE374" s="42" t="s">
        <v>627</v>
      </c>
      <c r="AF374" s="657">
        <f>VLOOKUP(A:A,'MCN Singapore onf rates'!E:K,7,FALSE)-4</f>
        <v>32</v>
      </c>
      <c r="AG374" s="42">
        <f t="shared" si="251"/>
        <v>393</v>
      </c>
      <c r="AH374" s="42">
        <f t="shared" si="251"/>
        <v>521</v>
      </c>
      <c r="AI374" s="42">
        <f t="shared" si="251"/>
        <v>393</v>
      </c>
      <c r="AJ374" s="42" t="s">
        <v>627</v>
      </c>
      <c r="AK374" s="662">
        <f>VLOOKUP(A:A,'MCN Singapore onf rates'!E:K,7,FALSE)-7</f>
        <v>29</v>
      </c>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row>
    <row r="375" spans="1:62" customFormat="1">
      <c r="A375" s="39" t="s">
        <v>56</v>
      </c>
      <c r="B375" s="41" t="s">
        <v>505</v>
      </c>
      <c r="C375" s="40" t="s">
        <v>713</v>
      </c>
      <c r="D375" s="195">
        <f>VLOOKUP(A:A,'MCN Busan onf rates'!C:D,2,FALSE)</f>
        <v>534</v>
      </c>
      <c r="E375" s="195"/>
      <c r="F375" s="195">
        <f>VLOOKUP(A:A,'MCN Singapore onf rates'!E:H,2,FALSE)</f>
        <v>386</v>
      </c>
      <c r="G375" s="195">
        <f>VLOOKUP(A:A,'MCN Singapore onf rates'!E:H,3,FALSE)</f>
        <v>0</v>
      </c>
      <c r="H375" s="195" t="e">
        <f>VLOOKUP(A:A,'NZ &amp; Pacific Island Rates'!B:G,2,FALSE)</f>
        <v>#N/A</v>
      </c>
      <c r="I375" s="195" t="s">
        <v>494</v>
      </c>
      <c r="J375" s="195" t="s">
        <v>494</v>
      </c>
      <c r="K375" s="494" t="s">
        <v>627</v>
      </c>
      <c r="L375" s="195">
        <f>SUM(F375)</f>
        <v>386</v>
      </c>
      <c r="M375" s="42">
        <f t="shared" si="238"/>
        <v>386</v>
      </c>
      <c r="N375" s="42">
        <f>VLOOKUP(A:A,'MCN Singapore onf rates'!E:M,9,FALSE)</f>
        <v>487</v>
      </c>
      <c r="O375" s="42">
        <f t="shared" si="249"/>
        <v>386</v>
      </c>
      <c r="P375" s="42" t="str">
        <f t="shared" si="240"/>
        <v>SIN</v>
      </c>
      <c r="Q375" s="657">
        <f>VLOOKUP(A:A,'MCN Singapore onf rates'!E:L,8,FALSE)</f>
        <v>83</v>
      </c>
      <c r="R375" s="42">
        <f t="shared" si="229"/>
        <v>386</v>
      </c>
      <c r="S375" s="42">
        <f t="shared" si="230"/>
        <v>487</v>
      </c>
      <c r="T375" s="42">
        <f t="shared" si="231"/>
        <v>386</v>
      </c>
      <c r="U375" s="42" t="str">
        <f t="shared" si="237"/>
        <v>SIN</v>
      </c>
      <c r="V375" s="657">
        <f t="shared" si="232"/>
        <v>82</v>
      </c>
      <c r="W375" s="42">
        <f t="shared" si="233"/>
        <v>386</v>
      </c>
      <c r="X375" s="42">
        <f t="shared" si="234"/>
        <v>487</v>
      </c>
      <c r="Y375" s="42">
        <f t="shared" si="235"/>
        <v>386</v>
      </c>
      <c r="Z375" s="54" t="str">
        <f t="shared" si="228"/>
        <v>SIN</v>
      </c>
      <c r="AA375" s="657">
        <f t="shared" si="236"/>
        <v>80</v>
      </c>
      <c r="AB375" s="42">
        <f t="shared" si="250"/>
        <v>396</v>
      </c>
      <c r="AC375" s="42">
        <f t="shared" si="250"/>
        <v>497</v>
      </c>
      <c r="AD375" s="42">
        <f t="shared" si="250"/>
        <v>396</v>
      </c>
      <c r="AE375" s="42" t="s">
        <v>627</v>
      </c>
      <c r="AF375" s="657">
        <f>VLOOKUP(A:A,'MCN Singapore onf rates'!E:K,7,FALSE)-4</f>
        <v>32</v>
      </c>
      <c r="AG375" s="42">
        <f t="shared" si="251"/>
        <v>396</v>
      </c>
      <c r="AH375" s="42">
        <f t="shared" si="251"/>
        <v>497</v>
      </c>
      <c r="AI375" s="42">
        <f t="shared" si="251"/>
        <v>396</v>
      </c>
      <c r="AJ375" s="42" t="s">
        <v>627</v>
      </c>
      <c r="AK375" s="662">
        <f>VLOOKUP(A:A,'MCN Singapore onf rates'!E:K,7,FALSE)-7</f>
        <v>29</v>
      </c>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row>
    <row r="376" spans="1:62" customFormat="1" ht="14.4" customHeight="1">
      <c r="A376" s="36" t="s">
        <v>208</v>
      </c>
      <c r="B376" s="41" t="s">
        <v>496</v>
      </c>
      <c r="C376" s="40" t="s">
        <v>713</v>
      </c>
      <c r="D376" s="195">
        <f>VLOOKUP(A:A,'MCN Busan onf rates'!C:D,2,FALSE)</f>
        <v>398</v>
      </c>
      <c r="E376" s="195"/>
      <c r="F376" s="195">
        <f>VLOOKUP(A:A,'MCN Singapore onf rates'!E:H,2,FALSE)</f>
        <v>372</v>
      </c>
      <c r="G376" s="195">
        <f>VLOOKUP(A:A,'MCN Singapore onf rates'!E:H,3,FALSE)</f>
        <v>0</v>
      </c>
      <c r="H376" s="195" t="e">
        <f>VLOOKUP(A:A,'NZ &amp; Pacific Island Rates'!B:G,2,FALSE)</f>
        <v>#N/A</v>
      </c>
      <c r="I376" s="195">
        <v>0</v>
      </c>
      <c r="J376" s="195">
        <v>10</v>
      </c>
      <c r="K376" s="195" t="s">
        <v>628</v>
      </c>
      <c r="L376" s="195">
        <f>SUM(D376+J376)</f>
        <v>408</v>
      </c>
      <c r="M376" s="42">
        <f t="shared" si="238"/>
        <v>408</v>
      </c>
      <c r="N376" s="42">
        <f>VLOOKUP(A:A,'MCN Busan onf rates'!C:L,10,FALSE)</f>
        <v>654</v>
      </c>
      <c r="O376" s="42">
        <f t="shared" si="249"/>
        <v>408</v>
      </c>
      <c r="P376" s="42" t="str">
        <f t="shared" si="240"/>
        <v>BUS</v>
      </c>
      <c r="Q376" s="43">
        <f>VLOOKUP(A:A,'MCN Busan onf rates'!C:K,9,FALSE)</f>
        <v>54</v>
      </c>
      <c r="R376" s="42">
        <f t="shared" si="229"/>
        <v>408</v>
      </c>
      <c r="S376" s="42">
        <f t="shared" si="230"/>
        <v>654</v>
      </c>
      <c r="T376" s="42">
        <f t="shared" si="231"/>
        <v>408</v>
      </c>
      <c r="U376" s="42" t="str">
        <f t="shared" si="237"/>
        <v>BUS</v>
      </c>
      <c r="V376" s="657">
        <f t="shared" si="232"/>
        <v>53</v>
      </c>
      <c r="W376" s="42">
        <f t="shared" si="233"/>
        <v>408</v>
      </c>
      <c r="X376" s="42">
        <f t="shared" si="234"/>
        <v>654</v>
      </c>
      <c r="Y376" s="42">
        <f t="shared" si="235"/>
        <v>408</v>
      </c>
      <c r="Z376" s="54" t="str">
        <f t="shared" si="228"/>
        <v>BUS</v>
      </c>
      <c r="AA376" s="657">
        <f t="shared" si="236"/>
        <v>51</v>
      </c>
      <c r="AB376" s="42">
        <f>SUM(F376+I376+J376)</f>
        <v>382</v>
      </c>
      <c r="AC376" s="42">
        <f>VLOOKUP(A:A,'MCN Singapore onf rates'!E:M,9,FALSE)</f>
        <v>478</v>
      </c>
      <c r="AD376" s="42">
        <f>SUM(AB376)</f>
        <v>382</v>
      </c>
      <c r="AE376" s="42" t="s">
        <v>627</v>
      </c>
      <c r="AF376" s="657">
        <f>VLOOKUP(A:A,'MCN Singapore onf rates'!E:K,7,FALSE)-4</f>
        <v>32</v>
      </c>
      <c r="AG376" s="42">
        <f t="shared" ref="AG376:AI379" si="252">SUM(AB376+10)</f>
        <v>392</v>
      </c>
      <c r="AH376" s="42">
        <f t="shared" si="252"/>
        <v>488</v>
      </c>
      <c r="AI376" s="42">
        <f t="shared" si="252"/>
        <v>392</v>
      </c>
      <c r="AJ376" s="42" t="s">
        <v>627</v>
      </c>
      <c r="AK376" s="662">
        <f>VLOOKUP(A:A,'MCN Singapore onf rates'!E:K,7,FALSE)-7</f>
        <v>29</v>
      </c>
      <c r="AL376" s="191"/>
      <c r="AM376" s="191"/>
      <c r="AN376" s="191"/>
      <c r="AO376" s="191"/>
      <c r="AP376" s="191"/>
      <c r="AQ376" s="29"/>
      <c r="AR376" s="29"/>
      <c r="AS376" s="29"/>
      <c r="AT376" s="29"/>
      <c r="AU376" s="29"/>
      <c r="AV376" s="29"/>
      <c r="AW376" s="29"/>
      <c r="AX376" s="29"/>
      <c r="AY376" s="29"/>
      <c r="AZ376" s="29"/>
      <c r="BA376" s="29"/>
      <c r="BB376" s="29"/>
      <c r="BC376" s="29"/>
      <c r="BD376" s="29"/>
      <c r="BE376" s="29"/>
      <c r="BF376" s="29"/>
      <c r="BG376" s="29"/>
      <c r="BH376" s="29"/>
      <c r="BI376" s="29"/>
      <c r="BJ376" s="29"/>
    </row>
    <row r="377" spans="1:62" customFormat="1" ht="15" customHeight="1">
      <c r="A377" s="36" t="s">
        <v>2238</v>
      </c>
      <c r="B377" s="41" t="s">
        <v>496</v>
      </c>
      <c r="C377" s="40" t="s">
        <v>713</v>
      </c>
      <c r="D377" s="195">
        <f>VLOOKUP(A:A,'MCN Busan onf rates'!C:D,2,FALSE)</f>
        <v>380</v>
      </c>
      <c r="E377" s="195"/>
      <c r="F377" s="195">
        <f>VLOOKUP(A:A,'MCN Singapore onf rates'!E:H,2,FALSE)</f>
        <v>372</v>
      </c>
      <c r="G377" s="195">
        <f>VLOOKUP(A:A,'MCN Singapore onf rates'!E:H,3,FALSE)</f>
        <v>0</v>
      </c>
      <c r="H377" s="195" t="e">
        <f>VLOOKUP(A:A,'NZ &amp; Pacific Island Rates'!B:G,2,FALSE)</f>
        <v>#N/A</v>
      </c>
      <c r="I377" s="195">
        <v>0</v>
      </c>
      <c r="J377" s="195">
        <v>10</v>
      </c>
      <c r="K377" s="195" t="s">
        <v>628</v>
      </c>
      <c r="L377" s="195">
        <f>SUM(D377+J377)</f>
        <v>390</v>
      </c>
      <c r="M377" s="42">
        <f t="shared" si="238"/>
        <v>390</v>
      </c>
      <c r="N377" s="42">
        <f>VLOOKUP(A:A,'MCN Busan onf rates'!C:L,10,FALSE)</f>
        <v>600</v>
      </c>
      <c r="O377" s="42">
        <f t="shared" si="249"/>
        <v>390</v>
      </c>
      <c r="P377" s="42" t="str">
        <f t="shared" si="240"/>
        <v>BUS</v>
      </c>
      <c r="Q377" s="43">
        <f>VLOOKUP(A:A,'MCN Busan onf rates'!C:K,9,FALSE)</f>
        <v>54</v>
      </c>
      <c r="R377" s="42">
        <f t="shared" si="229"/>
        <v>390</v>
      </c>
      <c r="S377" s="42">
        <f t="shared" si="230"/>
        <v>600</v>
      </c>
      <c r="T377" s="42">
        <f t="shared" si="231"/>
        <v>390</v>
      </c>
      <c r="U377" s="42" t="str">
        <f t="shared" si="237"/>
        <v>BUS</v>
      </c>
      <c r="V377" s="657">
        <f t="shared" si="232"/>
        <v>53</v>
      </c>
      <c r="W377" s="42">
        <f t="shared" si="233"/>
        <v>390</v>
      </c>
      <c r="X377" s="42">
        <f t="shared" si="234"/>
        <v>600</v>
      </c>
      <c r="Y377" s="42">
        <f t="shared" si="235"/>
        <v>390</v>
      </c>
      <c r="Z377" s="54" t="str">
        <f t="shared" si="228"/>
        <v>BUS</v>
      </c>
      <c r="AA377" s="657">
        <f t="shared" si="236"/>
        <v>51</v>
      </c>
      <c r="AB377" s="42">
        <f>SUM(F377+I377+J377)</f>
        <v>382</v>
      </c>
      <c r="AC377" s="42">
        <f>VLOOKUP(A:A,'MCN Singapore onf rates'!E:M,9,FALSE)</f>
        <v>478</v>
      </c>
      <c r="AD377" s="42">
        <f>SUM(AB377)</f>
        <v>382</v>
      </c>
      <c r="AE377" s="42" t="s">
        <v>627</v>
      </c>
      <c r="AF377" s="657">
        <f>VLOOKUP(A:A,'MCN Singapore onf rates'!E:K,7,FALSE)-4</f>
        <v>32</v>
      </c>
      <c r="AG377" s="42">
        <f t="shared" si="252"/>
        <v>392</v>
      </c>
      <c r="AH377" s="42">
        <f t="shared" si="252"/>
        <v>488</v>
      </c>
      <c r="AI377" s="42">
        <f t="shared" si="252"/>
        <v>392</v>
      </c>
      <c r="AJ377" s="42" t="s">
        <v>627</v>
      </c>
      <c r="AK377" s="662">
        <f>VLOOKUP(A:A,'MCN Singapore onf rates'!E:K,7,FALSE)-7</f>
        <v>29</v>
      </c>
      <c r="AL377" s="191"/>
      <c r="AM377" s="191"/>
      <c r="AN377" s="191"/>
      <c r="AO377" s="191"/>
      <c r="AP377" s="191"/>
      <c r="AQ377" s="29"/>
      <c r="AR377" s="29"/>
      <c r="AS377" s="29"/>
      <c r="AT377" s="29"/>
      <c r="AU377" s="29"/>
      <c r="AV377" s="29"/>
      <c r="AW377" s="29"/>
      <c r="AX377" s="29"/>
      <c r="AY377" s="29"/>
      <c r="AZ377" s="29"/>
      <c r="BA377" s="29"/>
      <c r="BB377" s="29"/>
      <c r="BC377" s="29"/>
      <c r="BD377" s="29"/>
      <c r="BE377" s="29"/>
      <c r="BF377" s="29"/>
      <c r="BG377" s="29"/>
      <c r="BH377" s="29"/>
      <c r="BI377" s="29"/>
      <c r="BJ377" s="29"/>
    </row>
    <row r="378" spans="1:62" customFormat="1">
      <c r="A378" s="36" t="s">
        <v>1011</v>
      </c>
      <c r="B378" s="41" t="s">
        <v>496</v>
      </c>
      <c r="C378" s="40" t="s">
        <v>713</v>
      </c>
      <c r="D378" s="195">
        <f>VLOOKUP(A:A,'MCN Busan onf rates'!C:D,2,FALSE)</f>
        <v>354</v>
      </c>
      <c r="E378" s="195"/>
      <c r="F378" s="195">
        <f>VLOOKUP(A:A,'MCN Singapore onf rates'!E:H,2,FALSE)</f>
        <v>374</v>
      </c>
      <c r="G378" s="195">
        <f>VLOOKUP(A:A,'MCN Singapore onf rates'!E:H,3,FALSE)</f>
        <v>0</v>
      </c>
      <c r="H378" s="195" t="e">
        <f>VLOOKUP(A:A,'NZ &amp; Pacific Island Rates'!B:G,2,FALSE)</f>
        <v>#N/A</v>
      </c>
      <c r="I378" s="195">
        <v>0</v>
      </c>
      <c r="J378" s="195">
        <v>10</v>
      </c>
      <c r="K378" s="494" t="s">
        <v>628</v>
      </c>
      <c r="L378" s="195">
        <f>SUM(D378+J378)</f>
        <v>364</v>
      </c>
      <c r="M378" s="42">
        <f t="shared" si="238"/>
        <v>364</v>
      </c>
      <c r="N378" s="42">
        <f>VLOOKUP(A:A,'MCN Busan onf rates'!C:L,10,FALSE)</f>
        <v>522</v>
      </c>
      <c r="O378" s="42">
        <f t="shared" si="249"/>
        <v>364</v>
      </c>
      <c r="P378" s="42" t="str">
        <f t="shared" si="240"/>
        <v>BUS</v>
      </c>
      <c r="Q378" s="43">
        <f>VLOOKUP(A:A,'MCN Busan onf rates'!C:K,9,FALSE)</f>
        <v>54</v>
      </c>
      <c r="R378" s="42">
        <f t="shared" si="229"/>
        <v>364</v>
      </c>
      <c r="S378" s="42">
        <f t="shared" si="230"/>
        <v>522</v>
      </c>
      <c r="T378" s="42">
        <f t="shared" si="231"/>
        <v>364</v>
      </c>
      <c r="U378" s="42" t="str">
        <f t="shared" si="237"/>
        <v>BUS</v>
      </c>
      <c r="V378" s="657">
        <f t="shared" si="232"/>
        <v>53</v>
      </c>
      <c r="W378" s="42">
        <f t="shared" si="233"/>
        <v>364</v>
      </c>
      <c r="X378" s="42">
        <f t="shared" si="234"/>
        <v>522</v>
      </c>
      <c r="Y378" s="42">
        <f t="shared" si="235"/>
        <v>364</v>
      </c>
      <c r="Z378" s="54" t="str">
        <f t="shared" si="228"/>
        <v>BUS</v>
      </c>
      <c r="AA378" s="657">
        <f t="shared" si="236"/>
        <v>51</v>
      </c>
      <c r="AB378" s="42">
        <f>SUM(F378+I378+J378)</f>
        <v>384</v>
      </c>
      <c r="AC378" s="42">
        <f>VLOOKUP(A:A,'MCN Singapore onf rates'!E:M,9,FALSE)</f>
        <v>484</v>
      </c>
      <c r="AD378" s="42">
        <f>SUM(AB378)</f>
        <v>384</v>
      </c>
      <c r="AE378" s="42" t="s">
        <v>627</v>
      </c>
      <c r="AF378" s="657">
        <f>VLOOKUP(A:A,'MCN Singapore onf rates'!E:K,7,FALSE)-4</f>
        <v>32</v>
      </c>
      <c r="AG378" s="42">
        <f t="shared" si="252"/>
        <v>394</v>
      </c>
      <c r="AH378" s="42">
        <f t="shared" si="252"/>
        <v>494</v>
      </c>
      <c r="AI378" s="42">
        <f t="shared" si="252"/>
        <v>394</v>
      </c>
      <c r="AJ378" s="42" t="s">
        <v>627</v>
      </c>
      <c r="AK378" s="662">
        <f>VLOOKUP(A:A,'MCN Singapore onf rates'!E:K,7,FALSE)-7</f>
        <v>29</v>
      </c>
      <c r="AL378" s="191"/>
      <c r="AM378" s="191"/>
      <c r="AN378" s="191"/>
      <c r="AO378" s="191"/>
      <c r="AP378" s="191"/>
      <c r="AQ378" s="29"/>
      <c r="AR378" s="29"/>
      <c r="AS378" s="29"/>
      <c r="AT378" s="29"/>
      <c r="AU378" s="29"/>
      <c r="AV378" s="29"/>
      <c r="AW378" s="29"/>
      <c r="AX378" s="29"/>
      <c r="AY378" s="29"/>
      <c r="AZ378" s="29"/>
      <c r="BA378" s="29"/>
      <c r="BB378" s="29"/>
      <c r="BC378" s="29"/>
      <c r="BD378" s="29"/>
      <c r="BE378" s="29"/>
      <c r="BF378" s="29"/>
      <c r="BG378" s="29"/>
      <c r="BH378" s="29"/>
      <c r="BI378" s="29"/>
      <c r="BJ378" s="29"/>
    </row>
    <row r="379" spans="1:62" customFormat="1">
      <c r="A379" s="36" t="s">
        <v>227</v>
      </c>
      <c r="B379" s="41" t="s">
        <v>496</v>
      </c>
      <c r="C379" s="40" t="s">
        <v>713</v>
      </c>
      <c r="D379" s="195">
        <f>VLOOKUP(A:A,'MCN Busan onf rates'!C:D,2,FALSE)</f>
        <v>406</v>
      </c>
      <c r="E379" s="195"/>
      <c r="F379" s="195">
        <f>VLOOKUP(A:A,'MCN Singapore onf rates'!E:H,2,FALSE)</f>
        <v>418</v>
      </c>
      <c r="G379" s="195">
        <f>VLOOKUP(A:A,'MCN Singapore onf rates'!E:H,3,FALSE)</f>
        <v>0</v>
      </c>
      <c r="H379" s="195" t="e">
        <f>VLOOKUP(A:A,'NZ &amp; Pacific Island Rates'!B:G,2,FALSE)</f>
        <v>#N/A</v>
      </c>
      <c r="I379" s="195">
        <v>0</v>
      </c>
      <c r="J379" s="195">
        <v>10</v>
      </c>
      <c r="K379" s="195" t="s">
        <v>628</v>
      </c>
      <c r="L379" s="195">
        <f>SUM(D379+J379)</f>
        <v>416</v>
      </c>
      <c r="M379" s="42">
        <f t="shared" si="238"/>
        <v>416</v>
      </c>
      <c r="N379" s="42">
        <f>VLOOKUP(A:A,'MCN Busan onf rates'!C:L,10,FALSE)</f>
        <v>678</v>
      </c>
      <c r="O379" s="42">
        <f t="shared" si="249"/>
        <v>416</v>
      </c>
      <c r="P379" s="42" t="str">
        <f t="shared" si="240"/>
        <v>BUS</v>
      </c>
      <c r="Q379" s="43">
        <f>VLOOKUP(A:A,'MCN Busan onf rates'!C:K,9,FALSE)</f>
        <v>54</v>
      </c>
      <c r="R379" s="42">
        <f t="shared" si="229"/>
        <v>416</v>
      </c>
      <c r="S379" s="42">
        <f t="shared" si="230"/>
        <v>678</v>
      </c>
      <c r="T379" s="42">
        <f t="shared" si="231"/>
        <v>416</v>
      </c>
      <c r="U379" s="42" t="str">
        <f t="shared" si="237"/>
        <v>BUS</v>
      </c>
      <c r="V379" s="657">
        <f t="shared" si="232"/>
        <v>53</v>
      </c>
      <c r="W379" s="42">
        <f t="shared" si="233"/>
        <v>416</v>
      </c>
      <c r="X379" s="42">
        <f t="shared" si="234"/>
        <v>678</v>
      </c>
      <c r="Y379" s="42">
        <f t="shared" si="235"/>
        <v>416</v>
      </c>
      <c r="Z379" s="54" t="str">
        <f t="shared" si="228"/>
        <v>BUS</v>
      </c>
      <c r="AA379" s="657">
        <f t="shared" si="236"/>
        <v>51</v>
      </c>
      <c r="AB379" s="42">
        <f>SUM(F379+I379+J379)</f>
        <v>428</v>
      </c>
      <c r="AC379" s="42">
        <f>VLOOKUP(A:A,'MCN Singapore onf rates'!E:M,9,FALSE)</f>
        <v>616</v>
      </c>
      <c r="AD379" s="42">
        <f>SUM(AB379)</f>
        <v>428</v>
      </c>
      <c r="AE379" s="42" t="s">
        <v>627</v>
      </c>
      <c r="AF379" s="657">
        <f>VLOOKUP(A:A,'MCN Singapore onf rates'!E:K,7,FALSE)-4</f>
        <v>32</v>
      </c>
      <c r="AG379" s="42">
        <f t="shared" si="252"/>
        <v>438</v>
      </c>
      <c r="AH379" s="42">
        <f t="shared" si="252"/>
        <v>626</v>
      </c>
      <c r="AI379" s="42">
        <f t="shared" si="252"/>
        <v>438</v>
      </c>
      <c r="AJ379" s="42" t="s">
        <v>627</v>
      </c>
      <c r="AK379" s="662">
        <f>VLOOKUP(A:A,'MCN Singapore onf rates'!E:K,7,FALSE)-7</f>
        <v>29</v>
      </c>
      <c r="AL379" s="191"/>
      <c r="AM379" s="191"/>
      <c r="AN379" s="191"/>
      <c r="AO379" s="191"/>
      <c r="AP379" s="191"/>
      <c r="AQ379" s="29"/>
      <c r="AR379" s="29"/>
      <c r="AS379" s="29"/>
      <c r="AT379" s="29"/>
      <c r="AU379" s="29"/>
      <c r="AV379" s="29"/>
      <c r="AW379" s="29"/>
      <c r="AX379" s="29"/>
      <c r="AY379" s="29"/>
      <c r="AZ379" s="29"/>
      <c r="BA379" s="29"/>
      <c r="BB379" s="29"/>
      <c r="BC379" s="29"/>
      <c r="BD379" s="29"/>
      <c r="BE379" s="29"/>
      <c r="BF379" s="29"/>
      <c r="BG379" s="29"/>
      <c r="BH379" s="29"/>
      <c r="BI379" s="29"/>
      <c r="BJ379" s="29"/>
    </row>
    <row r="380" spans="1:62" customFormat="1" ht="26.4" customHeight="1">
      <c r="A380" s="39" t="s">
        <v>2487</v>
      </c>
      <c r="B380" s="41" t="s">
        <v>496</v>
      </c>
      <c r="C380" s="40" t="s">
        <v>713</v>
      </c>
      <c r="D380" s="195" t="e">
        <f>VLOOKUP(A:A,'MCN Busan onf rates'!C:D,2,FALSE)</f>
        <v>#N/A</v>
      </c>
      <c r="E380" s="195"/>
      <c r="F380" s="195">
        <f>VLOOKUP(A:A,'MCN Singapore onf rates'!E:H,2,FALSE)</f>
        <v>381</v>
      </c>
      <c r="G380" s="195">
        <f>VLOOKUP(A:A,'MCN Singapore onf rates'!E:H,3,FALSE)</f>
        <v>0</v>
      </c>
      <c r="H380" s="195" t="e">
        <f>VLOOKUP(A:A,'NZ &amp; Pacific Island Rates'!B:G,2,FALSE)</f>
        <v>#N/A</v>
      </c>
      <c r="I380" s="195" t="s">
        <v>494</v>
      </c>
      <c r="J380" s="195" t="s">
        <v>494</v>
      </c>
      <c r="K380" s="494" t="s">
        <v>627</v>
      </c>
      <c r="L380" s="195">
        <f>SUM(F380)</f>
        <v>381</v>
      </c>
      <c r="M380" s="42">
        <f t="shared" si="238"/>
        <v>381</v>
      </c>
      <c r="N380" s="42">
        <f>VLOOKUP(A:A,'MCN Singapore onf rates'!E:M,9,FALSE)</f>
        <v>505</v>
      </c>
      <c r="O380" s="42">
        <f t="shared" si="249"/>
        <v>381</v>
      </c>
      <c r="P380" s="42" t="str">
        <f t="shared" si="240"/>
        <v>SIN</v>
      </c>
      <c r="Q380" s="657">
        <f>VLOOKUP(A:A,'MCN Singapore onf rates'!E:L,8,FALSE)</f>
        <v>83</v>
      </c>
      <c r="R380" s="42">
        <f t="shared" si="229"/>
        <v>381</v>
      </c>
      <c r="S380" s="42">
        <f t="shared" si="230"/>
        <v>505</v>
      </c>
      <c r="T380" s="42">
        <f t="shared" si="231"/>
        <v>381</v>
      </c>
      <c r="U380" s="42" t="str">
        <f t="shared" si="237"/>
        <v>SIN</v>
      </c>
      <c r="V380" s="657">
        <f t="shared" si="232"/>
        <v>82</v>
      </c>
      <c r="W380" s="42">
        <f t="shared" si="233"/>
        <v>381</v>
      </c>
      <c r="X380" s="42">
        <f t="shared" si="234"/>
        <v>505</v>
      </c>
      <c r="Y380" s="42">
        <f t="shared" si="235"/>
        <v>381</v>
      </c>
      <c r="Z380" s="54" t="str">
        <f t="shared" si="228"/>
        <v>SIN</v>
      </c>
      <c r="AA380" s="657">
        <f t="shared" si="236"/>
        <v>80</v>
      </c>
      <c r="AB380" s="42">
        <f>SUM(W380+10)</f>
        <v>391</v>
      </c>
      <c r="AC380" s="42">
        <f>SUM(X380+10)</f>
        <v>515</v>
      </c>
      <c r="AD380" s="42">
        <f>SUM(Y380+10)</f>
        <v>391</v>
      </c>
      <c r="AE380" s="42" t="s">
        <v>627</v>
      </c>
      <c r="AF380" s="657">
        <f>VLOOKUP(A:A,'MCN Singapore onf rates'!E:K,7,FALSE)-4</f>
        <v>32</v>
      </c>
      <c r="AG380" s="42">
        <f>SUM(W380+10)</f>
        <v>391</v>
      </c>
      <c r="AH380" s="42">
        <f>SUM(X380+10)</f>
        <v>515</v>
      </c>
      <c r="AI380" s="42">
        <f>SUM(Y380+10)</f>
        <v>391</v>
      </c>
      <c r="AJ380" s="42" t="s">
        <v>627</v>
      </c>
      <c r="AK380" s="662">
        <f>VLOOKUP(A:A,'MCN Singapore onf rates'!E:K,7,FALSE)-7</f>
        <v>29</v>
      </c>
      <c r="AL380" s="29"/>
      <c r="AM380" s="29"/>
      <c r="AN380" s="29"/>
      <c r="AO380" s="29"/>
      <c r="AP380" s="29"/>
    </row>
    <row r="381" spans="1:62" customFormat="1">
      <c r="A381" s="36" t="s">
        <v>394</v>
      </c>
      <c r="B381" s="41" t="s">
        <v>522</v>
      </c>
      <c r="C381" s="40" t="s">
        <v>713</v>
      </c>
      <c r="D381" s="195">
        <f>VLOOKUP(A:A,'MCN Busan onf rates'!C:D,2,FALSE)</f>
        <v>364</v>
      </c>
      <c r="E381" s="195"/>
      <c r="F381" s="195">
        <f>VLOOKUP(A:A,'MCN Singapore onf rates'!E:H,2,FALSE)</f>
        <v>387</v>
      </c>
      <c r="G381" s="195">
        <f>VLOOKUP(A:A,'MCN Singapore onf rates'!E:H,3,FALSE)</f>
        <v>0</v>
      </c>
      <c r="H381" s="195" t="e">
        <f>VLOOKUP(A:A,'NZ &amp; Pacific Island Rates'!B:G,2,FALSE)</f>
        <v>#N/A</v>
      </c>
      <c r="I381" s="195">
        <v>0</v>
      </c>
      <c r="J381" s="195">
        <v>10</v>
      </c>
      <c r="K381" s="494" t="s">
        <v>628</v>
      </c>
      <c r="L381" s="195">
        <f>SUM(D381+J381)</f>
        <v>374</v>
      </c>
      <c r="M381" s="42">
        <f t="shared" si="238"/>
        <v>374</v>
      </c>
      <c r="N381" s="42">
        <f>VLOOKUP(A:A,'MCN Busan onf rates'!C:L,10,FALSE)</f>
        <v>552</v>
      </c>
      <c r="O381" s="42">
        <f t="shared" si="249"/>
        <v>374</v>
      </c>
      <c r="P381" s="42" t="str">
        <f t="shared" si="240"/>
        <v>BUS</v>
      </c>
      <c r="Q381" s="43">
        <f>VLOOKUP(A:A,'MCN Busan onf rates'!C:K,9,FALSE)</f>
        <v>54</v>
      </c>
      <c r="R381" s="42">
        <f t="shared" si="229"/>
        <v>374</v>
      </c>
      <c r="S381" s="42">
        <f t="shared" si="230"/>
        <v>552</v>
      </c>
      <c r="T381" s="42">
        <f t="shared" si="231"/>
        <v>374</v>
      </c>
      <c r="U381" s="42" t="str">
        <f t="shared" si="237"/>
        <v>BUS</v>
      </c>
      <c r="V381" s="657">
        <f t="shared" ref="V381:V405" si="253">Q381-1</f>
        <v>53</v>
      </c>
      <c r="W381" s="42">
        <f t="shared" si="233"/>
        <v>374</v>
      </c>
      <c r="X381" s="42">
        <f t="shared" si="234"/>
        <v>552</v>
      </c>
      <c r="Y381" s="42">
        <f t="shared" si="235"/>
        <v>374</v>
      </c>
      <c r="Z381" s="54" t="str">
        <f t="shared" si="228"/>
        <v>BUS</v>
      </c>
      <c r="AA381" s="657">
        <f t="shared" ref="AA381:AA405" si="254">V381-2</f>
        <v>51</v>
      </c>
      <c r="AB381" s="42">
        <f>SUM(F381+I381+J381)</f>
        <v>397</v>
      </c>
      <c r="AC381" s="42">
        <f>VLOOKUP(A:A,'MCN Singapore onf rates'!E:M,9,FALSE)</f>
        <v>523</v>
      </c>
      <c r="AD381" s="42">
        <f>SUM(AB381)</f>
        <v>397</v>
      </c>
      <c r="AE381" s="42" t="s">
        <v>627</v>
      </c>
      <c r="AF381" s="657">
        <f>VLOOKUP(A:A,'MCN Singapore onf rates'!E:K,7,FALSE)-4</f>
        <v>41</v>
      </c>
      <c r="AG381" s="42">
        <f>SUM(AB381+10)</f>
        <v>407</v>
      </c>
      <c r="AH381" s="42">
        <f>SUM(AC381+10)</f>
        <v>533</v>
      </c>
      <c r="AI381" s="42">
        <f>SUM(AD381+10)</f>
        <v>407</v>
      </c>
      <c r="AJ381" s="42" t="s">
        <v>627</v>
      </c>
      <c r="AK381" s="662">
        <f>VLOOKUP(A:A,'MCN Singapore onf rates'!E:K,7,FALSE)-7</f>
        <v>38</v>
      </c>
      <c r="AL381" s="191"/>
      <c r="AM381" s="191"/>
      <c r="AN381" s="191"/>
      <c r="AO381" s="191"/>
      <c r="AP381" s="191"/>
      <c r="AQ381" s="29"/>
      <c r="AR381" s="29"/>
      <c r="AS381" s="29"/>
      <c r="AT381" s="29"/>
      <c r="AU381" s="29"/>
      <c r="AV381" s="29"/>
      <c r="AW381" s="29"/>
      <c r="AX381" s="29"/>
      <c r="AY381" s="29"/>
      <c r="AZ381" s="29"/>
      <c r="BA381" s="29"/>
      <c r="BB381" s="29"/>
      <c r="BC381" s="29"/>
      <c r="BD381" s="29"/>
      <c r="BE381" s="29"/>
      <c r="BF381" s="29"/>
      <c r="BG381" s="29"/>
      <c r="BH381" s="29"/>
      <c r="BI381" s="29"/>
      <c r="BJ381" s="29"/>
    </row>
    <row r="382" spans="1:62" customFormat="1">
      <c r="A382" s="39" t="s">
        <v>37</v>
      </c>
      <c r="B382" s="41" t="s">
        <v>522</v>
      </c>
      <c r="C382" s="40" t="s">
        <v>713</v>
      </c>
      <c r="D382" s="195">
        <f>VLOOKUP(A:A,'MCN Busan onf rates'!C:D,2,FALSE)</f>
        <v>382</v>
      </c>
      <c r="E382" s="195"/>
      <c r="F382" s="195">
        <f>VLOOKUP(A:A,'MCN Singapore onf rates'!E:H,2,FALSE)</f>
        <v>369</v>
      </c>
      <c r="G382" s="195">
        <f>VLOOKUP(A:A,'MCN Singapore onf rates'!E:H,3,FALSE)</f>
        <v>0</v>
      </c>
      <c r="H382" s="195" t="e">
        <f>VLOOKUP(A382,'NZ &amp; Pacific Island Rates'!B:G,2,FALSE)</f>
        <v>#N/A</v>
      </c>
      <c r="I382" s="195" t="s">
        <v>494</v>
      </c>
      <c r="J382" s="195" t="s">
        <v>494</v>
      </c>
      <c r="K382" s="494" t="s">
        <v>627</v>
      </c>
      <c r="L382" s="195">
        <f>SUM(F382)</f>
        <v>369</v>
      </c>
      <c r="M382" s="42">
        <f t="shared" si="238"/>
        <v>369</v>
      </c>
      <c r="N382" s="42">
        <f>VLOOKUP(A:A,'MCN Singapore onf rates'!E:M,9,FALSE)</f>
        <v>523</v>
      </c>
      <c r="O382" s="42">
        <f t="shared" si="249"/>
        <v>369</v>
      </c>
      <c r="P382" s="42" t="str">
        <f t="shared" si="240"/>
        <v>SIN</v>
      </c>
      <c r="Q382" s="657">
        <f>VLOOKUP(A:A,'MCN Singapore onf rates'!E:L,8,FALSE)</f>
        <v>77</v>
      </c>
      <c r="R382" s="42">
        <f t="shared" si="229"/>
        <v>369</v>
      </c>
      <c r="S382" s="42">
        <f t="shared" si="230"/>
        <v>523</v>
      </c>
      <c r="T382" s="42">
        <f t="shared" si="231"/>
        <v>369</v>
      </c>
      <c r="U382" s="42" t="str">
        <f t="shared" si="237"/>
        <v>SIN</v>
      </c>
      <c r="V382" s="657">
        <f t="shared" si="253"/>
        <v>76</v>
      </c>
      <c r="W382" s="42">
        <f t="shared" si="233"/>
        <v>369</v>
      </c>
      <c r="X382" s="42">
        <f t="shared" si="234"/>
        <v>523</v>
      </c>
      <c r="Y382" s="42">
        <f t="shared" si="235"/>
        <v>369</v>
      </c>
      <c r="Z382" s="54" t="str">
        <f t="shared" si="228"/>
        <v>SIN</v>
      </c>
      <c r="AA382" s="657">
        <f t="shared" si="254"/>
        <v>74</v>
      </c>
      <c r="AB382" s="42">
        <f t="shared" ref="AB382:AD383" si="255">SUM(W382+10)</f>
        <v>379</v>
      </c>
      <c r="AC382" s="42">
        <f t="shared" si="255"/>
        <v>533</v>
      </c>
      <c r="AD382" s="42">
        <f t="shared" si="255"/>
        <v>379</v>
      </c>
      <c r="AE382" s="42" t="s">
        <v>627</v>
      </c>
      <c r="AF382" s="657">
        <f>VLOOKUP(A:A,'MCN Singapore onf rates'!E:K,7,FALSE)-4</f>
        <v>29</v>
      </c>
      <c r="AG382" s="42">
        <f t="shared" ref="AG382:AI383" si="256">SUM(W382+10)</f>
        <v>379</v>
      </c>
      <c r="AH382" s="42">
        <f t="shared" si="256"/>
        <v>533</v>
      </c>
      <c r="AI382" s="42">
        <f t="shared" si="256"/>
        <v>379</v>
      </c>
      <c r="AJ382" s="42" t="s">
        <v>627</v>
      </c>
      <c r="AK382" s="662">
        <f>VLOOKUP(A:A,'MCN Singapore onf rates'!E:K,7,FALSE)-7</f>
        <v>26</v>
      </c>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row>
    <row r="383" spans="1:62" customFormat="1">
      <c r="A383" s="39" t="s">
        <v>427</v>
      </c>
      <c r="B383" s="41" t="s">
        <v>526</v>
      </c>
      <c r="C383" s="40" t="s">
        <v>713</v>
      </c>
      <c r="D383" s="195">
        <f>VLOOKUP(A:A,'MCN Busan onf rates'!C:D,2,FALSE)</f>
        <v>362</v>
      </c>
      <c r="E383" s="195"/>
      <c r="F383" s="195">
        <f>VLOOKUP(A:A,'MCN Singapore onf rates'!E:H,2,FALSE)</f>
        <v>356</v>
      </c>
      <c r="G383" s="195">
        <f>VLOOKUP(A:A,'MCN Singapore onf rates'!E:H,3,FALSE)</f>
        <v>0</v>
      </c>
      <c r="H383" s="195" t="e">
        <f>VLOOKUP(A383,'NZ &amp; Pacific Island Rates'!B:G,2,FALSE)</f>
        <v>#N/A</v>
      </c>
      <c r="I383" s="195" t="s">
        <v>494</v>
      </c>
      <c r="J383" s="195" t="s">
        <v>494</v>
      </c>
      <c r="K383" s="494" t="s">
        <v>627</v>
      </c>
      <c r="L383" s="195">
        <f>SUM(F383)</f>
        <v>356</v>
      </c>
      <c r="M383" s="42">
        <f t="shared" si="238"/>
        <v>356</v>
      </c>
      <c r="N383" s="42">
        <f>VLOOKUP(A:A,'MCN Singapore onf rates'!E:M,9,FALSE)</f>
        <v>484</v>
      </c>
      <c r="O383" s="42">
        <f t="shared" si="249"/>
        <v>356</v>
      </c>
      <c r="P383" s="42" t="str">
        <f t="shared" si="240"/>
        <v>SIN</v>
      </c>
      <c r="Q383" s="657">
        <f>VLOOKUP(A:A,'MCN Singapore onf rates'!E:L,8,FALSE)</f>
        <v>77</v>
      </c>
      <c r="R383" s="42">
        <f t="shared" si="229"/>
        <v>356</v>
      </c>
      <c r="S383" s="42">
        <f t="shared" si="230"/>
        <v>484</v>
      </c>
      <c r="T383" s="42">
        <f t="shared" si="231"/>
        <v>356</v>
      </c>
      <c r="U383" s="42" t="str">
        <f t="shared" si="237"/>
        <v>SIN</v>
      </c>
      <c r="V383" s="657">
        <f t="shared" si="253"/>
        <v>76</v>
      </c>
      <c r="W383" s="42">
        <f t="shared" si="233"/>
        <v>356</v>
      </c>
      <c r="X383" s="42">
        <f t="shared" si="234"/>
        <v>484</v>
      </c>
      <c r="Y383" s="42">
        <f t="shared" si="235"/>
        <v>356</v>
      </c>
      <c r="Z383" s="54" t="str">
        <f t="shared" si="228"/>
        <v>SIN</v>
      </c>
      <c r="AA383" s="657">
        <f t="shared" si="254"/>
        <v>74</v>
      </c>
      <c r="AB383" s="42">
        <f t="shared" si="255"/>
        <v>366</v>
      </c>
      <c r="AC383" s="42">
        <f t="shared" si="255"/>
        <v>494</v>
      </c>
      <c r="AD383" s="42">
        <f t="shared" si="255"/>
        <v>366</v>
      </c>
      <c r="AE383" s="42" t="s">
        <v>627</v>
      </c>
      <c r="AF383" s="657">
        <f>VLOOKUP(A:A,'MCN Singapore onf rates'!E:K,7,FALSE)-4</f>
        <v>29</v>
      </c>
      <c r="AG383" s="42">
        <f t="shared" si="256"/>
        <v>366</v>
      </c>
      <c r="AH383" s="42">
        <f t="shared" si="256"/>
        <v>494</v>
      </c>
      <c r="AI383" s="42">
        <f t="shared" si="256"/>
        <v>366</v>
      </c>
      <c r="AJ383" s="42" t="s">
        <v>627</v>
      </c>
      <c r="AK383" s="662">
        <f>VLOOKUP(A:A,'MCN Singapore onf rates'!E:K,7,FALSE)-7</f>
        <v>26</v>
      </c>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row>
    <row r="384" spans="1:62" customFormat="1">
      <c r="A384" s="39" t="s">
        <v>755</v>
      </c>
      <c r="B384" s="41" t="s">
        <v>524</v>
      </c>
      <c r="C384" s="40" t="s">
        <v>713</v>
      </c>
      <c r="D384" s="195">
        <f>VLOOKUP(A:A,'MCN Busan onf rates'!C:D,2,FALSE)</f>
        <v>418</v>
      </c>
      <c r="E384" s="195"/>
      <c r="F384" s="195" t="e">
        <f>VLOOKUP(A:A,'MCN Singapore onf rates'!E:H,2,FALSE)</f>
        <v>#N/A</v>
      </c>
      <c r="G384" s="195" t="e">
        <f>VLOOKUP(A:A,'MCN Singapore onf rates'!E:H,3,FALSE)</f>
        <v>#N/A</v>
      </c>
      <c r="H384" s="195" t="e">
        <f>VLOOKUP(A:A,'NZ &amp; Pacific Island Rates'!B:G,2,FALSE)</f>
        <v>#N/A</v>
      </c>
      <c r="I384" s="195" t="s">
        <v>494</v>
      </c>
      <c r="J384" s="195">
        <v>10</v>
      </c>
      <c r="K384" s="474" t="s">
        <v>628</v>
      </c>
      <c r="L384" s="195">
        <f>SUM(D384+J384)</f>
        <v>428</v>
      </c>
      <c r="M384" s="51">
        <f t="shared" si="238"/>
        <v>428</v>
      </c>
      <c r="N384" s="51">
        <f>VLOOKUP(A:A,'MCN Busan onf rates'!C:L,10,FALSE)</f>
        <v>714</v>
      </c>
      <c r="O384" s="51">
        <f t="shared" si="249"/>
        <v>428</v>
      </c>
      <c r="P384" s="51" t="str">
        <f t="shared" si="240"/>
        <v>BUS</v>
      </c>
      <c r="Q384" s="52">
        <f>VLOOKUP(A:A,'MCN Busan onf rates'!C:K,9,FALSE)</f>
        <v>54</v>
      </c>
      <c r="R384" s="51">
        <f t="shared" si="229"/>
        <v>428</v>
      </c>
      <c r="S384" s="51">
        <f t="shared" si="230"/>
        <v>714</v>
      </c>
      <c r="T384" s="51">
        <f t="shared" si="231"/>
        <v>428</v>
      </c>
      <c r="U384" s="51" t="str">
        <f t="shared" si="237"/>
        <v>BUS</v>
      </c>
      <c r="V384" s="492">
        <f t="shared" si="253"/>
        <v>53</v>
      </c>
      <c r="W384" s="51">
        <f t="shared" si="233"/>
        <v>428</v>
      </c>
      <c r="X384" s="51">
        <f t="shared" si="234"/>
        <v>714</v>
      </c>
      <c r="Y384" s="51">
        <f t="shared" si="235"/>
        <v>428</v>
      </c>
      <c r="Z384" s="54" t="str">
        <f t="shared" si="228"/>
        <v>BUS</v>
      </c>
      <c r="AA384" s="492">
        <f t="shared" si="254"/>
        <v>51</v>
      </c>
      <c r="AB384" s="51" t="s">
        <v>690</v>
      </c>
      <c r="AC384" s="51" t="s">
        <v>690</v>
      </c>
      <c r="AD384" s="51" t="s">
        <v>690</v>
      </c>
      <c r="AE384" s="51" t="s">
        <v>690</v>
      </c>
      <c r="AF384" s="51" t="s">
        <v>690</v>
      </c>
      <c r="AG384" s="51">
        <f>SUM(AB384)</f>
        <v>0</v>
      </c>
      <c r="AH384" s="51">
        <v>630</v>
      </c>
      <c r="AI384" s="51">
        <f>SUM(AD384)</f>
        <v>0</v>
      </c>
      <c r="AJ384" s="51" t="s">
        <v>690</v>
      </c>
      <c r="AK384" s="53" t="s">
        <v>690</v>
      </c>
      <c r="AL384" s="170"/>
      <c r="AM384" s="170"/>
      <c r="AN384" s="170"/>
      <c r="AO384" s="170"/>
      <c r="AP384" s="170"/>
      <c r="AQ384" s="29"/>
      <c r="AR384" s="29"/>
      <c r="AS384" s="29"/>
      <c r="AT384" s="29"/>
      <c r="AU384" s="29"/>
      <c r="AV384" s="29"/>
      <c r="AW384" s="29"/>
      <c r="AX384" s="29"/>
      <c r="AY384" s="29"/>
      <c r="AZ384" s="29"/>
      <c r="BA384" s="29"/>
      <c r="BB384" s="29"/>
      <c r="BC384" s="29"/>
      <c r="BD384" s="29"/>
      <c r="BE384" s="29"/>
      <c r="BF384" s="29"/>
      <c r="BG384" s="29"/>
      <c r="BH384" s="29"/>
      <c r="BI384" s="29"/>
      <c r="BJ384" s="29"/>
    </row>
    <row r="385" spans="1:62" customFormat="1">
      <c r="A385" s="39" t="s">
        <v>410</v>
      </c>
      <c r="B385" s="41" t="s">
        <v>524</v>
      </c>
      <c r="C385" s="40" t="s">
        <v>713</v>
      </c>
      <c r="D385" s="195">
        <f>VLOOKUP(A:A,'MCN Busan onf rates'!C:D,2,FALSE)</f>
        <v>391</v>
      </c>
      <c r="E385" s="195"/>
      <c r="F385" s="195">
        <f>VLOOKUP(A:A,'MCN Singapore onf rates'!E:H,2,FALSE)</f>
        <v>337</v>
      </c>
      <c r="G385" s="195">
        <f>VLOOKUP(A:A,'MCN Singapore onf rates'!E:H,3,FALSE)</f>
        <v>0</v>
      </c>
      <c r="H385" s="195" t="e">
        <f>VLOOKUP(A:A,'NZ &amp; Pacific Island Rates'!B:G,2,FALSE)</f>
        <v>#N/A</v>
      </c>
      <c r="I385" s="195" t="s">
        <v>494</v>
      </c>
      <c r="J385" s="195" t="s">
        <v>494</v>
      </c>
      <c r="K385" s="494" t="s">
        <v>627</v>
      </c>
      <c r="L385" s="195">
        <f>SUM(F385)</f>
        <v>337</v>
      </c>
      <c r="M385" s="42">
        <f t="shared" si="238"/>
        <v>337</v>
      </c>
      <c r="N385" s="42">
        <f>VLOOKUP(A:A,'MCN Singapore onf rates'!E:M,9,FALSE)</f>
        <v>373</v>
      </c>
      <c r="O385" s="42">
        <f t="shared" si="249"/>
        <v>337</v>
      </c>
      <c r="P385" s="42" t="str">
        <f t="shared" si="240"/>
        <v>SIN</v>
      </c>
      <c r="Q385" s="657">
        <f>VLOOKUP(A:A,'MCN Singapore onf rates'!E:L,8,FALSE)</f>
        <v>83</v>
      </c>
      <c r="R385" s="42">
        <f t="shared" si="229"/>
        <v>337</v>
      </c>
      <c r="S385" s="42">
        <f t="shared" si="230"/>
        <v>373</v>
      </c>
      <c r="T385" s="42">
        <f t="shared" si="231"/>
        <v>337</v>
      </c>
      <c r="U385" s="42" t="str">
        <f t="shared" si="237"/>
        <v>SIN</v>
      </c>
      <c r="V385" s="657">
        <f t="shared" si="253"/>
        <v>82</v>
      </c>
      <c r="W385" s="42">
        <f t="shared" si="233"/>
        <v>337</v>
      </c>
      <c r="X385" s="42">
        <f t="shared" si="234"/>
        <v>373</v>
      </c>
      <c r="Y385" s="42">
        <f t="shared" si="235"/>
        <v>337</v>
      </c>
      <c r="Z385" s="54" t="str">
        <f t="shared" si="228"/>
        <v>SIN</v>
      </c>
      <c r="AA385" s="657">
        <f t="shared" si="254"/>
        <v>80</v>
      </c>
      <c r="AB385" s="42">
        <f>SUM(W385+10)</f>
        <v>347</v>
      </c>
      <c r="AC385" s="42">
        <f>SUM(X385+10)</f>
        <v>383</v>
      </c>
      <c r="AD385" s="42">
        <f>SUM(Y385+10)</f>
        <v>347</v>
      </c>
      <c r="AE385" s="42" t="s">
        <v>627</v>
      </c>
      <c r="AF385" s="657">
        <f>VLOOKUP(A:A,'MCN Singapore onf rates'!E:K,7,FALSE)-4</f>
        <v>32</v>
      </c>
      <c r="AG385" s="42">
        <f>SUM(W385+10)</f>
        <v>347</v>
      </c>
      <c r="AH385" s="42">
        <f>SUM(X385+10)</f>
        <v>383</v>
      </c>
      <c r="AI385" s="42">
        <f>SUM(Y385+10)</f>
        <v>347</v>
      </c>
      <c r="AJ385" s="42" t="s">
        <v>627</v>
      </c>
      <c r="AK385" s="662">
        <f>VLOOKUP(A:A,'MCN Singapore onf rates'!E:K,7,FALSE)-7</f>
        <v>29</v>
      </c>
      <c r="AL385" s="29"/>
      <c r="AM385" s="29"/>
      <c r="AN385" s="29"/>
      <c r="AO385" s="29"/>
      <c r="AP385" s="29"/>
    </row>
    <row r="386" spans="1:62" customFormat="1">
      <c r="A386" s="36" t="s">
        <v>201</v>
      </c>
      <c r="B386" s="41" t="s">
        <v>504</v>
      </c>
      <c r="C386" s="40" t="s">
        <v>713</v>
      </c>
      <c r="D386" s="195">
        <f>VLOOKUP(A:A,'MCN Busan onf rates'!C:D,2,FALSE)</f>
        <v>366</v>
      </c>
      <c r="E386" s="195"/>
      <c r="F386" s="195">
        <f>VLOOKUP(A:A,'MCN Singapore onf rates'!E:H,2,FALSE)</f>
        <v>379</v>
      </c>
      <c r="G386" s="195">
        <f>VLOOKUP(A:A,'MCN Singapore onf rates'!E:H,3,FALSE)</f>
        <v>0</v>
      </c>
      <c r="H386" s="195" t="e">
        <f>VLOOKUP(A:A,'NZ &amp; Pacific Island Rates'!B:G,2,FALSE)</f>
        <v>#N/A</v>
      </c>
      <c r="I386" s="195">
        <v>0</v>
      </c>
      <c r="J386" s="195">
        <v>10</v>
      </c>
      <c r="K386" s="494" t="s">
        <v>628</v>
      </c>
      <c r="L386" s="195">
        <f>SUM(D386+J386)</f>
        <v>376</v>
      </c>
      <c r="M386" s="42">
        <f t="shared" si="238"/>
        <v>376</v>
      </c>
      <c r="N386" s="42">
        <f>VLOOKUP(A:A,'MCN Busan onf rates'!C:L,10,FALSE)</f>
        <v>558</v>
      </c>
      <c r="O386" s="42">
        <f t="shared" si="249"/>
        <v>376</v>
      </c>
      <c r="P386" s="42" t="str">
        <f t="shared" si="240"/>
        <v>BUS</v>
      </c>
      <c r="Q386" s="43">
        <f>VLOOKUP(A:A,'MCN Busan onf rates'!C:K,9,FALSE)</f>
        <v>56</v>
      </c>
      <c r="R386" s="42">
        <f t="shared" si="229"/>
        <v>376</v>
      </c>
      <c r="S386" s="42">
        <f t="shared" si="230"/>
        <v>558</v>
      </c>
      <c r="T386" s="42">
        <f t="shared" si="231"/>
        <v>376</v>
      </c>
      <c r="U386" s="42" t="str">
        <f t="shared" si="237"/>
        <v>BUS</v>
      </c>
      <c r="V386" s="657">
        <f t="shared" si="253"/>
        <v>55</v>
      </c>
      <c r="W386" s="42">
        <f t="shared" si="233"/>
        <v>376</v>
      </c>
      <c r="X386" s="42">
        <f t="shared" si="234"/>
        <v>558</v>
      </c>
      <c r="Y386" s="42">
        <f t="shared" si="235"/>
        <v>376</v>
      </c>
      <c r="Z386" s="54" t="str">
        <f t="shared" si="228"/>
        <v>BUS</v>
      </c>
      <c r="AA386" s="657">
        <f t="shared" si="254"/>
        <v>53</v>
      </c>
      <c r="AB386" s="42">
        <f>SUM(F386+I386+J386)</f>
        <v>389</v>
      </c>
      <c r="AC386" s="42">
        <f>VLOOKUP(A:A,'MCN Singapore onf rates'!E:M,9,FALSE)</f>
        <v>499</v>
      </c>
      <c r="AD386" s="42">
        <f>SUM(AB386)</f>
        <v>389</v>
      </c>
      <c r="AE386" s="42" t="s">
        <v>627</v>
      </c>
      <c r="AF386" s="657">
        <f>VLOOKUP(A:A,'MCN Singapore onf rates'!E:K,7,FALSE)-4</f>
        <v>32</v>
      </c>
      <c r="AG386" s="42">
        <f>SUM(AB386+10)</f>
        <v>399</v>
      </c>
      <c r="AH386" s="42">
        <f>SUM(AC386+10)</f>
        <v>509</v>
      </c>
      <c r="AI386" s="42">
        <f>SUM(AD386+10)</f>
        <v>399</v>
      </c>
      <c r="AJ386" s="42" t="s">
        <v>627</v>
      </c>
      <c r="AK386" s="662">
        <f>VLOOKUP(A:A,'MCN Singapore onf rates'!E:K,7,FALSE)-7</f>
        <v>29</v>
      </c>
      <c r="AL386" s="191"/>
      <c r="AM386" s="191"/>
      <c r="AN386" s="191"/>
      <c r="AO386" s="191"/>
      <c r="AP386" s="191"/>
      <c r="AQ386" s="29"/>
      <c r="AR386" s="29"/>
      <c r="AS386" s="29"/>
      <c r="AT386" s="29"/>
      <c r="AU386" s="29"/>
      <c r="AV386" s="29"/>
      <c r="AW386" s="29"/>
      <c r="AX386" s="29"/>
      <c r="AY386" s="29"/>
      <c r="AZ386" s="29"/>
      <c r="BA386" s="29"/>
      <c r="BB386" s="29"/>
      <c r="BC386" s="29"/>
      <c r="BD386" s="29"/>
      <c r="BE386" s="29"/>
      <c r="BF386" s="29"/>
      <c r="BG386" s="29"/>
      <c r="BH386" s="29"/>
      <c r="BI386" s="29"/>
      <c r="BJ386" s="29"/>
    </row>
    <row r="387" spans="1:62" customFormat="1">
      <c r="A387" s="36" t="s">
        <v>1072</v>
      </c>
      <c r="B387" s="41" t="s">
        <v>504</v>
      </c>
      <c r="C387" s="40" t="s">
        <v>713</v>
      </c>
      <c r="D387" s="195">
        <f>VLOOKUP(A:A,'MCN Busan onf rates'!C:D,2,FALSE)</f>
        <v>438</v>
      </c>
      <c r="E387" s="195"/>
      <c r="F387" s="195">
        <f>VLOOKUP(A:A,'MCN Singapore onf rates'!E:H,2,FALSE)</f>
        <v>387</v>
      </c>
      <c r="G387" s="195">
        <f>VLOOKUP(A:A,'MCN Singapore onf rates'!E:H,3,FALSE)</f>
        <v>0</v>
      </c>
      <c r="H387" s="195" t="e">
        <f>VLOOKUP(A:A,'NZ &amp; Pacific Island Rates'!B:G,2,FALSE)</f>
        <v>#N/A</v>
      </c>
      <c r="I387" s="195" t="s">
        <v>494</v>
      </c>
      <c r="J387" s="195" t="s">
        <v>494</v>
      </c>
      <c r="K387" s="195" t="s">
        <v>627</v>
      </c>
      <c r="L387" s="195">
        <f>SUM(F387)</f>
        <v>387</v>
      </c>
      <c r="M387" s="42">
        <f t="shared" si="238"/>
        <v>387</v>
      </c>
      <c r="N387" s="42">
        <f>VLOOKUP(A:A,'MCN Singapore onf rates'!E:M,9,FALSE)</f>
        <v>523</v>
      </c>
      <c r="O387" s="42">
        <f t="shared" si="249"/>
        <v>387</v>
      </c>
      <c r="P387" s="42" t="str">
        <f t="shared" si="240"/>
        <v>SIN</v>
      </c>
      <c r="Q387" s="657">
        <f>VLOOKUP(A:A,'MCN Singapore onf rates'!E:L,8,FALSE)</f>
        <v>83</v>
      </c>
      <c r="R387" s="42">
        <f t="shared" si="229"/>
        <v>387</v>
      </c>
      <c r="S387" s="42">
        <f t="shared" si="230"/>
        <v>523</v>
      </c>
      <c r="T387" s="42">
        <f t="shared" si="231"/>
        <v>387</v>
      </c>
      <c r="U387" s="42" t="str">
        <f t="shared" si="237"/>
        <v>SIN</v>
      </c>
      <c r="V387" s="657">
        <f t="shared" si="253"/>
        <v>82</v>
      </c>
      <c r="W387" s="42">
        <f t="shared" si="233"/>
        <v>387</v>
      </c>
      <c r="X387" s="42">
        <f t="shared" si="234"/>
        <v>523</v>
      </c>
      <c r="Y387" s="42">
        <f t="shared" si="235"/>
        <v>387</v>
      </c>
      <c r="Z387" s="54" t="str">
        <f t="shared" si="228"/>
        <v>SIN</v>
      </c>
      <c r="AA387" s="657">
        <f t="shared" si="254"/>
        <v>80</v>
      </c>
      <c r="AB387" s="42">
        <f>SUM(W387+10)</f>
        <v>397</v>
      </c>
      <c r="AC387" s="42">
        <f>SUM(X387+10)</f>
        <v>533</v>
      </c>
      <c r="AD387" s="42">
        <f>SUM(Y387+10)</f>
        <v>397</v>
      </c>
      <c r="AE387" s="42" t="s">
        <v>627</v>
      </c>
      <c r="AF387" s="657">
        <f>VLOOKUP(A:A,'MCN Singapore onf rates'!E:K,7,FALSE)-4</f>
        <v>32</v>
      </c>
      <c r="AG387" s="42">
        <f>SUM(W387+10)</f>
        <v>397</v>
      </c>
      <c r="AH387" s="42">
        <f>SUM(X387+10)</f>
        <v>533</v>
      </c>
      <c r="AI387" s="42">
        <f>SUM(Y387+10)</f>
        <v>397</v>
      </c>
      <c r="AJ387" s="42" t="s">
        <v>627</v>
      </c>
      <c r="AK387" s="662">
        <f>VLOOKUP(A:A,'MCN Singapore onf rates'!E:K,7,FALSE)-7</f>
        <v>29</v>
      </c>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row>
    <row r="388" spans="1:62" customFormat="1" ht="13.2" customHeight="1">
      <c r="A388" s="36" t="s">
        <v>361</v>
      </c>
      <c r="B388" s="41" t="s">
        <v>506</v>
      </c>
      <c r="C388" s="40" t="s">
        <v>713</v>
      </c>
      <c r="D388" s="195">
        <f>VLOOKUP(A:A,'MCN Busan onf rates'!C:D,2,FALSE)</f>
        <v>346</v>
      </c>
      <c r="E388" s="195"/>
      <c r="F388" s="195">
        <f>VLOOKUP(A:A,'MCN Singapore onf rates'!E:H,2,FALSE)</f>
        <v>364</v>
      </c>
      <c r="G388" s="195">
        <f>VLOOKUP(A:A,'MCN Singapore onf rates'!E:H,3,FALSE)</f>
        <v>0</v>
      </c>
      <c r="H388" s="195" t="e">
        <f>VLOOKUP(A:A,'NZ &amp; Pacific Island Rates'!B:G,2,FALSE)</f>
        <v>#N/A</v>
      </c>
      <c r="I388" s="195">
        <v>0</v>
      </c>
      <c r="J388" s="195">
        <v>10</v>
      </c>
      <c r="K388" s="195" t="s">
        <v>628</v>
      </c>
      <c r="L388" s="195">
        <f>SUM(D388+J388)</f>
        <v>356</v>
      </c>
      <c r="M388" s="42">
        <f t="shared" si="238"/>
        <v>356</v>
      </c>
      <c r="N388" s="42">
        <f>VLOOKUP(A:A,'MCN Busan onf rates'!C:L,10,FALSE)</f>
        <v>498</v>
      </c>
      <c r="O388" s="42">
        <f t="shared" si="249"/>
        <v>356</v>
      </c>
      <c r="P388" s="42" t="str">
        <f t="shared" si="240"/>
        <v>BUS</v>
      </c>
      <c r="Q388" s="43">
        <f>VLOOKUP(A:A,'MCN Busan onf rates'!C:K,9,FALSE)</f>
        <v>53</v>
      </c>
      <c r="R388" s="42">
        <f t="shared" si="229"/>
        <v>356</v>
      </c>
      <c r="S388" s="42">
        <f t="shared" si="230"/>
        <v>498</v>
      </c>
      <c r="T388" s="42">
        <f t="shared" si="231"/>
        <v>356</v>
      </c>
      <c r="U388" s="42" t="str">
        <f t="shared" si="237"/>
        <v>BUS</v>
      </c>
      <c r="V388" s="657">
        <f t="shared" si="253"/>
        <v>52</v>
      </c>
      <c r="W388" s="42">
        <f t="shared" si="233"/>
        <v>356</v>
      </c>
      <c r="X388" s="42">
        <f t="shared" si="234"/>
        <v>498</v>
      </c>
      <c r="Y388" s="42">
        <f t="shared" si="235"/>
        <v>356</v>
      </c>
      <c r="Z388" s="54" t="str">
        <f t="shared" si="228"/>
        <v>BUS</v>
      </c>
      <c r="AA388" s="657">
        <f t="shared" si="254"/>
        <v>50</v>
      </c>
      <c r="AB388" s="42">
        <f>SUM(F388+I388+J388)</f>
        <v>374</v>
      </c>
      <c r="AC388" s="42">
        <f>VLOOKUP(A:A,'MCN Singapore onf rates'!E:M,9,FALSE)</f>
        <v>454</v>
      </c>
      <c r="AD388" s="42">
        <f>SUM(AB388)</f>
        <v>374</v>
      </c>
      <c r="AE388" s="42" t="s">
        <v>627</v>
      </c>
      <c r="AF388" s="657">
        <f>VLOOKUP(A:A,'MCN Singapore onf rates'!E:K,7,FALSE)-4</f>
        <v>32</v>
      </c>
      <c r="AG388" s="42">
        <f>SUM(AB388+10)</f>
        <v>384</v>
      </c>
      <c r="AH388" s="42">
        <f>SUM(AC388+10)</f>
        <v>464</v>
      </c>
      <c r="AI388" s="42">
        <f>SUM(AD388+10)</f>
        <v>384</v>
      </c>
      <c r="AJ388" s="42" t="s">
        <v>627</v>
      </c>
      <c r="AK388" s="662">
        <f>VLOOKUP(A:A,'MCN Singapore onf rates'!E:K,7,FALSE)-7</f>
        <v>29</v>
      </c>
      <c r="AL388" s="191"/>
      <c r="AM388" s="191"/>
      <c r="AN388" s="191"/>
      <c r="AO388" s="191"/>
      <c r="AP388" s="191"/>
      <c r="AQ388" s="29"/>
      <c r="AR388" s="29"/>
      <c r="AS388" s="29"/>
      <c r="AT388" s="29"/>
      <c r="AU388" s="29"/>
      <c r="AV388" s="29"/>
      <c r="AW388" s="29"/>
      <c r="AX388" s="29"/>
      <c r="AY388" s="29"/>
      <c r="AZ388" s="29"/>
      <c r="BA388" s="29"/>
      <c r="BB388" s="29"/>
      <c r="BC388" s="29"/>
      <c r="BD388" s="29"/>
      <c r="BE388" s="29"/>
      <c r="BF388" s="29"/>
      <c r="BG388" s="29"/>
      <c r="BH388" s="29"/>
      <c r="BI388" s="29"/>
      <c r="BJ388" s="29"/>
    </row>
    <row r="389" spans="1:62" customFormat="1">
      <c r="A389" s="36" t="s">
        <v>203</v>
      </c>
      <c r="B389" s="41" t="s">
        <v>506</v>
      </c>
      <c r="C389" s="40" t="s">
        <v>713</v>
      </c>
      <c r="D389" s="195">
        <f>VLOOKUP(A:A,'MCN Busan onf rates'!C:D,2,FALSE)</f>
        <v>434</v>
      </c>
      <c r="E389" s="195"/>
      <c r="F389" s="195">
        <f>VLOOKUP(A:A,'MCN Singapore onf rates'!E:H,2,FALSE)</f>
        <v>384</v>
      </c>
      <c r="G389" s="195">
        <f>VLOOKUP(A:A,'MCN Singapore onf rates'!E:H,3,FALSE)</f>
        <v>0</v>
      </c>
      <c r="H389" s="195" t="e">
        <f>VLOOKUP(A:A,'NZ &amp; Pacific Island Rates'!B:G,2,FALSE)</f>
        <v>#N/A</v>
      </c>
      <c r="I389" s="195" t="s">
        <v>494</v>
      </c>
      <c r="J389" s="195" t="s">
        <v>494</v>
      </c>
      <c r="K389" s="494" t="s">
        <v>627</v>
      </c>
      <c r="L389" s="195">
        <f>SUM(F389)</f>
        <v>384</v>
      </c>
      <c r="M389" s="42">
        <f t="shared" si="238"/>
        <v>384</v>
      </c>
      <c r="N389" s="42">
        <f>VLOOKUP(A:A,'MCN Singapore onf rates'!E:M,9,FALSE)</f>
        <v>514</v>
      </c>
      <c r="O389" s="42">
        <f t="shared" si="249"/>
        <v>384</v>
      </c>
      <c r="P389" s="42" t="str">
        <f t="shared" si="240"/>
        <v>SIN</v>
      </c>
      <c r="Q389" s="657">
        <f>VLOOKUP(A:A,'MCN Singapore onf rates'!E:L,8,FALSE)</f>
        <v>87</v>
      </c>
      <c r="R389" s="42">
        <f t="shared" si="229"/>
        <v>384</v>
      </c>
      <c r="S389" s="42">
        <f t="shared" si="230"/>
        <v>514</v>
      </c>
      <c r="T389" s="42">
        <f t="shared" si="231"/>
        <v>384</v>
      </c>
      <c r="U389" s="42" t="str">
        <f t="shared" si="237"/>
        <v>SIN</v>
      </c>
      <c r="V389" s="657">
        <f t="shared" si="253"/>
        <v>86</v>
      </c>
      <c r="W389" s="42">
        <f t="shared" si="233"/>
        <v>384</v>
      </c>
      <c r="X389" s="42">
        <f t="shared" si="234"/>
        <v>514</v>
      </c>
      <c r="Y389" s="42">
        <f t="shared" si="235"/>
        <v>384</v>
      </c>
      <c r="Z389" s="54" t="str">
        <f t="shared" si="228"/>
        <v>SIN</v>
      </c>
      <c r="AA389" s="657">
        <f t="shared" si="254"/>
        <v>84</v>
      </c>
      <c r="AB389" s="42">
        <f t="shared" ref="AB389:AD391" si="257">SUM(W389+10)</f>
        <v>394</v>
      </c>
      <c r="AC389" s="42">
        <f t="shared" si="257"/>
        <v>524</v>
      </c>
      <c r="AD389" s="42">
        <f t="shared" si="257"/>
        <v>394</v>
      </c>
      <c r="AE389" s="42" t="s">
        <v>627</v>
      </c>
      <c r="AF389" s="657">
        <f>VLOOKUP(A:A,'MCN Singapore onf rates'!E:K,7,FALSE)-4</f>
        <v>36</v>
      </c>
      <c r="AG389" s="42">
        <f t="shared" ref="AG389:AI391" si="258">SUM(W389+10)</f>
        <v>394</v>
      </c>
      <c r="AH389" s="42">
        <f t="shared" si="258"/>
        <v>524</v>
      </c>
      <c r="AI389" s="42">
        <f t="shared" si="258"/>
        <v>394</v>
      </c>
      <c r="AJ389" s="42" t="s">
        <v>627</v>
      </c>
      <c r="AK389" s="662">
        <f>VLOOKUP(A:A,'MCN Singapore onf rates'!E:K,7,FALSE)-7</f>
        <v>33</v>
      </c>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row>
    <row r="390" spans="1:62" customFormat="1">
      <c r="A390" s="36" t="s">
        <v>2247</v>
      </c>
      <c r="B390" s="41" t="s">
        <v>506</v>
      </c>
      <c r="C390" s="40" t="s">
        <v>713</v>
      </c>
      <c r="D390" s="195">
        <f>VLOOKUP(A:A,'MCN Busan onf rates'!C:D,2,FALSE)</f>
        <v>467</v>
      </c>
      <c r="E390" s="195"/>
      <c r="F390" s="195">
        <f>VLOOKUP(A:A,'MCN Singapore onf rates'!E:H,2,FALSE)</f>
        <v>384</v>
      </c>
      <c r="G390" s="195">
        <f>VLOOKUP(A:A,'MCN Singapore onf rates'!E:H,3,FALSE)</f>
        <v>0</v>
      </c>
      <c r="H390" s="195" t="e">
        <f>VLOOKUP(A:A,'NZ &amp; Pacific Island Rates'!B:G,2,FALSE)</f>
        <v>#N/A</v>
      </c>
      <c r="I390" s="195" t="s">
        <v>494</v>
      </c>
      <c r="J390" s="195" t="s">
        <v>494</v>
      </c>
      <c r="K390" s="494" t="s">
        <v>627</v>
      </c>
      <c r="L390" s="195">
        <f>SUM(F390)</f>
        <v>384</v>
      </c>
      <c r="M390" s="42">
        <f t="shared" si="238"/>
        <v>384</v>
      </c>
      <c r="N390" s="42">
        <f>VLOOKUP(A:A,'MCN Singapore onf rates'!E:M,9,FALSE)</f>
        <v>514</v>
      </c>
      <c r="O390" s="42">
        <f t="shared" si="249"/>
        <v>384</v>
      </c>
      <c r="P390" s="42" t="str">
        <f t="shared" si="240"/>
        <v>SIN</v>
      </c>
      <c r="Q390" s="657">
        <f>VLOOKUP(A:A,'MCN Singapore onf rates'!E:L,8,FALSE)</f>
        <v>87</v>
      </c>
      <c r="R390" s="42">
        <f t="shared" si="229"/>
        <v>384</v>
      </c>
      <c r="S390" s="42">
        <f t="shared" si="230"/>
        <v>514</v>
      </c>
      <c r="T390" s="42">
        <f t="shared" si="231"/>
        <v>384</v>
      </c>
      <c r="U390" s="42" t="str">
        <f t="shared" si="237"/>
        <v>SIN</v>
      </c>
      <c r="V390" s="657">
        <f t="shared" si="253"/>
        <v>86</v>
      </c>
      <c r="W390" s="42">
        <f t="shared" si="233"/>
        <v>384</v>
      </c>
      <c r="X390" s="42">
        <f t="shared" si="234"/>
        <v>514</v>
      </c>
      <c r="Y390" s="42">
        <f t="shared" si="235"/>
        <v>384</v>
      </c>
      <c r="Z390" s="54" t="str">
        <f t="shared" si="228"/>
        <v>SIN</v>
      </c>
      <c r="AA390" s="657">
        <f t="shared" si="254"/>
        <v>84</v>
      </c>
      <c r="AB390" s="42">
        <f t="shared" si="257"/>
        <v>394</v>
      </c>
      <c r="AC390" s="42">
        <f t="shared" si="257"/>
        <v>524</v>
      </c>
      <c r="AD390" s="42">
        <f t="shared" si="257"/>
        <v>394</v>
      </c>
      <c r="AE390" s="42" t="s">
        <v>627</v>
      </c>
      <c r="AF390" s="657">
        <f>VLOOKUP(A:A,'MCN Singapore onf rates'!E:K,7,FALSE)-4</f>
        <v>36</v>
      </c>
      <c r="AG390" s="42">
        <f t="shared" si="258"/>
        <v>394</v>
      </c>
      <c r="AH390" s="42">
        <f t="shared" si="258"/>
        <v>524</v>
      </c>
      <c r="AI390" s="42">
        <f t="shared" si="258"/>
        <v>394</v>
      </c>
      <c r="AJ390" s="42" t="s">
        <v>627</v>
      </c>
      <c r="AK390" s="662">
        <f>VLOOKUP(A:A,'MCN Singapore onf rates'!E:K,7,FALSE)-7</f>
        <v>33</v>
      </c>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row>
    <row r="391" spans="1:62" customFormat="1">
      <c r="A391" s="36" t="s">
        <v>386</v>
      </c>
      <c r="B391" s="41" t="s">
        <v>506</v>
      </c>
      <c r="C391" s="40" t="s">
        <v>713</v>
      </c>
      <c r="D391" s="195">
        <f>VLOOKUP(A:A,'MCN Busan onf rates'!C:D,2,FALSE)</f>
        <v>389</v>
      </c>
      <c r="E391" s="195"/>
      <c r="F391" s="195">
        <f>VLOOKUP(A:A,'MCN Singapore onf rates'!E:H,2,FALSE)</f>
        <v>377</v>
      </c>
      <c r="G391" s="195">
        <f>VLOOKUP(A:A,'MCN Singapore onf rates'!E:H,3,FALSE)</f>
        <v>0</v>
      </c>
      <c r="H391" s="195" t="e">
        <f>VLOOKUP(A:A,'NZ &amp; Pacific Island Rates'!B:G,2,FALSE)</f>
        <v>#N/A</v>
      </c>
      <c r="I391" s="195" t="s">
        <v>494</v>
      </c>
      <c r="J391" s="195" t="s">
        <v>494</v>
      </c>
      <c r="K391" s="195" t="s">
        <v>627</v>
      </c>
      <c r="L391" s="195">
        <f>SUM(F391)</f>
        <v>377</v>
      </c>
      <c r="M391" s="42">
        <f t="shared" si="238"/>
        <v>377</v>
      </c>
      <c r="N391" s="42">
        <f>VLOOKUP(A:A,'MCN Singapore onf rates'!E:M,9,FALSE)</f>
        <v>493</v>
      </c>
      <c r="O391" s="42">
        <f t="shared" si="249"/>
        <v>377</v>
      </c>
      <c r="P391" s="42" t="str">
        <f t="shared" si="240"/>
        <v>SIN</v>
      </c>
      <c r="Q391" s="657">
        <f>VLOOKUP(A:A,'MCN Singapore onf rates'!E:L,8,FALSE)</f>
        <v>83</v>
      </c>
      <c r="R391" s="42">
        <f t="shared" si="229"/>
        <v>377</v>
      </c>
      <c r="S391" s="42">
        <f t="shared" si="230"/>
        <v>493</v>
      </c>
      <c r="T391" s="42">
        <f t="shared" si="231"/>
        <v>377</v>
      </c>
      <c r="U391" s="42" t="str">
        <f t="shared" si="237"/>
        <v>SIN</v>
      </c>
      <c r="V391" s="657">
        <f t="shared" si="253"/>
        <v>82</v>
      </c>
      <c r="W391" s="42">
        <f t="shared" si="233"/>
        <v>377</v>
      </c>
      <c r="X391" s="42">
        <f t="shared" si="234"/>
        <v>493</v>
      </c>
      <c r="Y391" s="42">
        <f t="shared" si="235"/>
        <v>377</v>
      </c>
      <c r="Z391" s="54" t="str">
        <f t="shared" si="228"/>
        <v>SIN</v>
      </c>
      <c r="AA391" s="657">
        <f t="shared" si="254"/>
        <v>80</v>
      </c>
      <c r="AB391" s="42">
        <f t="shared" si="257"/>
        <v>387</v>
      </c>
      <c r="AC391" s="42">
        <f t="shared" si="257"/>
        <v>503</v>
      </c>
      <c r="AD391" s="42">
        <f t="shared" si="257"/>
        <v>387</v>
      </c>
      <c r="AE391" s="42" t="s">
        <v>627</v>
      </c>
      <c r="AF391" s="657">
        <f>VLOOKUP(A:A,'MCN Singapore onf rates'!E:K,7,FALSE)-4</f>
        <v>32</v>
      </c>
      <c r="AG391" s="42">
        <f t="shared" si="258"/>
        <v>387</v>
      </c>
      <c r="AH391" s="42">
        <f t="shared" si="258"/>
        <v>503</v>
      </c>
      <c r="AI391" s="42">
        <f t="shared" si="258"/>
        <v>387</v>
      </c>
      <c r="AJ391" s="42" t="s">
        <v>627</v>
      </c>
      <c r="AK391" s="662">
        <f>VLOOKUP(A:A,'MCN Singapore onf rates'!E:K,7,FALSE)-7</f>
        <v>29</v>
      </c>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row>
    <row r="392" spans="1:62" customFormat="1">
      <c r="A392" s="39" t="s">
        <v>2483</v>
      </c>
      <c r="B392" s="41" t="s">
        <v>499</v>
      </c>
      <c r="C392" s="40" t="s">
        <v>713</v>
      </c>
      <c r="D392" s="195">
        <f>VLOOKUP(A:A,'MCN Busan onf rates'!C:D,2,FALSE)</f>
        <v>356</v>
      </c>
      <c r="E392" s="195"/>
      <c r="F392" s="473" t="e">
        <f>VLOOKUP(A:A,'MCN Singapore onf rates'!E:H,2,FALSE)</f>
        <v>#N/A</v>
      </c>
      <c r="G392" s="195" t="e">
        <f>VLOOKUP(A:A,'MCN Singapore onf rates'!E:H,3,FALSE)</f>
        <v>#N/A</v>
      </c>
      <c r="H392" s="195" t="e">
        <f>VLOOKUP(A:A,'NZ &amp; Pacific Island Rates'!B:G,2,FALSE)</f>
        <v>#N/A</v>
      </c>
      <c r="I392" s="195" t="s">
        <v>494</v>
      </c>
      <c r="J392" s="195">
        <v>10</v>
      </c>
      <c r="K392" s="474" t="s">
        <v>628</v>
      </c>
      <c r="L392" s="195">
        <f t="shared" ref="L392:L401" si="259">SUM(D392+J392)</f>
        <v>366</v>
      </c>
      <c r="M392" s="51">
        <f t="shared" si="238"/>
        <v>366</v>
      </c>
      <c r="N392" s="51">
        <f>VLOOKUP(A:A,'MCN Busan onf rates'!C:L,10,FALSE)</f>
        <v>528</v>
      </c>
      <c r="O392" s="51">
        <f t="shared" si="249"/>
        <v>366</v>
      </c>
      <c r="P392" s="51" t="str">
        <f t="shared" si="240"/>
        <v>BUS</v>
      </c>
      <c r="Q392" s="52">
        <f>VLOOKUP(A:A,'MCN Busan onf rates'!C:K,9,FALSE)</f>
        <v>52</v>
      </c>
      <c r="R392" s="51">
        <f t="shared" si="229"/>
        <v>366</v>
      </c>
      <c r="S392" s="51">
        <f t="shared" si="230"/>
        <v>528</v>
      </c>
      <c r="T392" s="51">
        <f t="shared" si="231"/>
        <v>366</v>
      </c>
      <c r="U392" s="51" t="str">
        <f t="shared" si="237"/>
        <v>BUS</v>
      </c>
      <c r="V392" s="492">
        <f t="shared" si="253"/>
        <v>51</v>
      </c>
      <c r="W392" s="51">
        <f t="shared" si="233"/>
        <v>366</v>
      </c>
      <c r="X392" s="51">
        <f t="shared" si="234"/>
        <v>528</v>
      </c>
      <c r="Y392" s="51">
        <f t="shared" si="235"/>
        <v>366</v>
      </c>
      <c r="Z392" s="54" t="str">
        <f t="shared" si="228"/>
        <v>BUS</v>
      </c>
      <c r="AA392" s="492">
        <f t="shared" si="254"/>
        <v>49</v>
      </c>
      <c r="AB392" s="51" t="s">
        <v>690</v>
      </c>
      <c r="AC392" s="51" t="s">
        <v>690</v>
      </c>
      <c r="AD392" s="51" t="s">
        <v>690</v>
      </c>
      <c r="AE392" s="51" t="s">
        <v>690</v>
      </c>
      <c r="AF392" s="51" t="s">
        <v>690</v>
      </c>
      <c r="AG392" s="51" t="s">
        <v>690</v>
      </c>
      <c r="AH392" s="51" t="s">
        <v>690</v>
      </c>
      <c r="AI392" s="51" t="s">
        <v>690</v>
      </c>
      <c r="AJ392" s="51" t="s">
        <v>690</v>
      </c>
      <c r="AK392" s="53" t="s">
        <v>690</v>
      </c>
      <c r="AL392" s="170"/>
      <c r="AM392" s="170"/>
      <c r="AN392" s="170"/>
      <c r="AO392" s="170"/>
      <c r="AP392" s="170"/>
      <c r="AQ392" s="29"/>
      <c r="AR392" s="29"/>
      <c r="AS392" s="29"/>
      <c r="AT392" s="29"/>
      <c r="AU392" s="29"/>
      <c r="AV392" s="29"/>
      <c r="AW392" s="29"/>
      <c r="AX392" s="29"/>
      <c r="AY392" s="29"/>
      <c r="AZ392" s="29"/>
      <c r="BA392" s="29"/>
      <c r="BB392" s="29"/>
      <c r="BC392" s="29"/>
      <c r="BD392" s="29"/>
      <c r="BE392" s="29"/>
      <c r="BF392" s="29"/>
      <c r="BG392" s="29"/>
      <c r="BH392" s="29"/>
      <c r="BI392" s="29"/>
      <c r="BJ392" s="29"/>
    </row>
    <row r="393" spans="1:62" customFormat="1">
      <c r="A393" s="36" t="s">
        <v>126</v>
      </c>
      <c r="B393" s="41" t="s">
        <v>499</v>
      </c>
      <c r="C393" s="40" t="s">
        <v>713</v>
      </c>
      <c r="D393" s="195">
        <f>VLOOKUP(A:A,'MCN Busan onf rates'!C:D,2,FALSE)</f>
        <v>352</v>
      </c>
      <c r="E393" s="195"/>
      <c r="F393" s="195">
        <f>VLOOKUP(A:A,'MCN Singapore onf rates'!E:H,2,FALSE)</f>
        <v>363</v>
      </c>
      <c r="G393" s="195">
        <f>VLOOKUP(A:A,'MCN Singapore onf rates'!E:H,3,FALSE)</f>
        <v>0</v>
      </c>
      <c r="H393" s="195" t="e">
        <f>VLOOKUP(A:A,'NZ &amp; Pacific Island Rates'!B:G,2,FALSE)</f>
        <v>#N/A</v>
      </c>
      <c r="I393" s="195">
        <v>0</v>
      </c>
      <c r="J393" s="195">
        <v>10</v>
      </c>
      <c r="K393" s="494" t="s">
        <v>628</v>
      </c>
      <c r="L393" s="195">
        <f t="shared" si="259"/>
        <v>362</v>
      </c>
      <c r="M393" s="42">
        <f t="shared" si="238"/>
        <v>362</v>
      </c>
      <c r="N393" s="42">
        <f>VLOOKUP(A:A,'MCN Busan onf rates'!C:L,10,FALSE)</f>
        <v>516</v>
      </c>
      <c r="O393" s="42">
        <f t="shared" si="249"/>
        <v>362</v>
      </c>
      <c r="P393" s="42" t="str">
        <f t="shared" si="240"/>
        <v>BUS</v>
      </c>
      <c r="Q393" s="43">
        <f>VLOOKUP(A:A,'MCN Busan onf rates'!C:K,9,FALSE)</f>
        <v>55</v>
      </c>
      <c r="R393" s="42">
        <f t="shared" si="229"/>
        <v>362</v>
      </c>
      <c r="S393" s="42">
        <f t="shared" si="230"/>
        <v>516</v>
      </c>
      <c r="T393" s="42">
        <f t="shared" si="231"/>
        <v>362</v>
      </c>
      <c r="U393" s="42" t="str">
        <f t="shared" si="237"/>
        <v>BUS</v>
      </c>
      <c r="V393" s="657">
        <f t="shared" si="253"/>
        <v>54</v>
      </c>
      <c r="W393" s="42">
        <f t="shared" si="233"/>
        <v>362</v>
      </c>
      <c r="X393" s="42">
        <f t="shared" si="234"/>
        <v>516</v>
      </c>
      <c r="Y393" s="42">
        <f t="shared" si="235"/>
        <v>362</v>
      </c>
      <c r="Z393" s="54" t="str">
        <f t="shared" si="228"/>
        <v>BUS</v>
      </c>
      <c r="AA393" s="657">
        <f t="shared" si="254"/>
        <v>52</v>
      </c>
      <c r="AB393" s="42">
        <f t="shared" ref="AB393:AB401" si="260">SUM(F393+I393+J393)</f>
        <v>373</v>
      </c>
      <c r="AC393" s="42">
        <f>VLOOKUP(A:A,'MCN Singapore onf rates'!E:M,9,FALSE)</f>
        <v>505</v>
      </c>
      <c r="AD393" s="42">
        <f t="shared" ref="AD393:AD401" si="261">SUM(AB393)</f>
        <v>373</v>
      </c>
      <c r="AE393" s="42" t="s">
        <v>627</v>
      </c>
      <c r="AF393" s="657">
        <f>VLOOKUP(A:A,'MCN Singapore onf rates'!E:K,7,FALSE)-4</f>
        <v>29</v>
      </c>
      <c r="AG393" s="42">
        <f t="shared" ref="AG393:AG401" si="262">SUM(AB393+10)</f>
        <v>383</v>
      </c>
      <c r="AH393" s="42">
        <f t="shared" ref="AH393:AH401" si="263">SUM(AC393+10)</f>
        <v>515</v>
      </c>
      <c r="AI393" s="42">
        <f t="shared" ref="AI393:AI401" si="264">SUM(AD393+10)</f>
        <v>383</v>
      </c>
      <c r="AJ393" s="42" t="s">
        <v>627</v>
      </c>
      <c r="AK393" s="662">
        <f>VLOOKUP(A:A,'MCN Singapore onf rates'!E:K,7,FALSE)-7</f>
        <v>26</v>
      </c>
      <c r="AL393" s="191"/>
      <c r="AM393" s="191"/>
      <c r="AN393" s="191"/>
      <c r="AO393" s="191"/>
      <c r="AP393" s="191"/>
    </row>
    <row r="394" spans="1:62" customFormat="1">
      <c r="A394" s="36" t="s">
        <v>2237</v>
      </c>
      <c r="B394" s="41" t="s">
        <v>499</v>
      </c>
      <c r="C394" s="40" t="s">
        <v>713</v>
      </c>
      <c r="D394" s="195">
        <f>VLOOKUP(A:A,'MCN Busan onf rates'!C:D,2,FALSE)</f>
        <v>368</v>
      </c>
      <c r="E394" s="195"/>
      <c r="F394" s="195">
        <f>VLOOKUP(A:A,'MCN Singapore onf rates'!E:H,2,FALSE)</f>
        <v>361</v>
      </c>
      <c r="G394" s="195">
        <f>VLOOKUP(A:A,'MCN Singapore onf rates'!E:H,3,FALSE)</f>
        <v>0</v>
      </c>
      <c r="H394" s="195" t="e">
        <f>VLOOKUP(A394,'NZ &amp; Pacific Island Rates'!B:G,2,FALSE)</f>
        <v>#N/A</v>
      </c>
      <c r="I394" s="195">
        <v>0</v>
      </c>
      <c r="J394" s="195">
        <v>10</v>
      </c>
      <c r="K394" s="494" t="s">
        <v>628</v>
      </c>
      <c r="L394" s="195">
        <f t="shared" si="259"/>
        <v>378</v>
      </c>
      <c r="M394" s="42">
        <f t="shared" si="238"/>
        <v>378</v>
      </c>
      <c r="N394" s="42">
        <f>VLOOKUP(A:A,'MCN Busan onf rates'!C:L,10,FALSE)</f>
        <v>564</v>
      </c>
      <c r="O394" s="42">
        <f t="shared" si="249"/>
        <v>378</v>
      </c>
      <c r="P394" s="42" t="str">
        <f t="shared" si="240"/>
        <v>BUS</v>
      </c>
      <c r="Q394" s="43">
        <f>VLOOKUP(A:A,'MCN Busan onf rates'!C:K,9,FALSE)</f>
        <v>50</v>
      </c>
      <c r="R394" s="42">
        <f t="shared" si="229"/>
        <v>378</v>
      </c>
      <c r="S394" s="42">
        <f t="shared" si="230"/>
        <v>564</v>
      </c>
      <c r="T394" s="42">
        <f t="shared" si="231"/>
        <v>378</v>
      </c>
      <c r="U394" s="42" t="str">
        <f t="shared" si="237"/>
        <v>BUS</v>
      </c>
      <c r="V394" s="657">
        <f t="shared" si="253"/>
        <v>49</v>
      </c>
      <c r="W394" s="42">
        <f t="shared" si="233"/>
        <v>378</v>
      </c>
      <c r="X394" s="42">
        <f t="shared" si="234"/>
        <v>564</v>
      </c>
      <c r="Y394" s="42">
        <f t="shared" si="235"/>
        <v>378</v>
      </c>
      <c r="Z394" s="54" t="str">
        <f t="shared" si="228"/>
        <v>BUS</v>
      </c>
      <c r="AA394" s="657">
        <f t="shared" si="254"/>
        <v>47</v>
      </c>
      <c r="AB394" s="42">
        <f t="shared" si="260"/>
        <v>371</v>
      </c>
      <c r="AC394" s="42">
        <f>VLOOKUP(A:A,'MCN Singapore onf rates'!E:M,9,FALSE)</f>
        <v>499</v>
      </c>
      <c r="AD394" s="42">
        <f t="shared" si="261"/>
        <v>371</v>
      </c>
      <c r="AE394" s="42" t="s">
        <v>627</v>
      </c>
      <c r="AF394" s="657">
        <f>VLOOKUP(A:A,'MCN Singapore onf rates'!E:K,7,FALSE)-4</f>
        <v>29</v>
      </c>
      <c r="AG394" s="42">
        <f t="shared" si="262"/>
        <v>381</v>
      </c>
      <c r="AH394" s="42">
        <f t="shared" si="263"/>
        <v>509</v>
      </c>
      <c r="AI394" s="42">
        <f t="shared" si="264"/>
        <v>381</v>
      </c>
      <c r="AJ394" s="42" t="s">
        <v>627</v>
      </c>
      <c r="AK394" s="662">
        <f>VLOOKUP(A:A,'MCN Singapore onf rates'!E:K,7,FALSE)-7</f>
        <v>26</v>
      </c>
      <c r="AL394" s="191"/>
      <c r="AM394" s="191"/>
      <c r="AN394" s="191"/>
      <c r="AO394" s="191"/>
      <c r="AP394" s="191"/>
    </row>
    <row r="395" spans="1:62" customFormat="1">
      <c r="A395" s="36" t="s">
        <v>222</v>
      </c>
      <c r="B395" s="41" t="s">
        <v>499</v>
      </c>
      <c r="C395" s="40" t="s">
        <v>713</v>
      </c>
      <c r="D395" s="195">
        <f>VLOOKUP(A:A,'MCN Busan onf rates'!C:D,2,FALSE)</f>
        <v>339</v>
      </c>
      <c r="E395" s="195"/>
      <c r="F395" s="195">
        <f>VLOOKUP(A:A,'MCN Singapore onf rates'!E:H,2,FALSE)</f>
        <v>336</v>
      </c>
      <c r="G395" s="195">
        <f>VLOOKUP(A:A,'MCN Singapore onf rates'!E:H,3,FALSE)</f>
        <v>0</v>
      </c>
      <c r="H395" s="195" t="e">
        <f>VLOOKUP(A:A,'NZ &amp; Pacific Island Rates'!B:G,2,FALSE)</f>
        <v>#N/A</v>
      </c>
      <c r="I395" s="195">
        <v>0</v>
      </c>
      <c r="J395" s="195">
        <v>10</v>
      </c>
      <c r="K395" s="494" t="s">
        <v>628</v>
      </c>
      <c r="L395" s="195">
        <f t="shared" si="259"/>
        <v>349</v>
      </c>
      <c r="M395" s="42">
        <f t="shared" si="238"/>
        <v>349</v>
      </c>
      <c r="N395" s="42">
        <f>VLOOKUP(A:A,'MCN Busan onf rates'!C:L,10,FALSE)</f>
        <v>477</v>
      </c>
      <c r="O395" s="42">
        <f t="shared" si="249"/>
        <v>349</v>
      </c>
      <c r="P395" s="42" t="str">
        <f t="shared" si="240"/>
        <v>BUS</v>
      </c>
      <c r="Q395" s="43">
        <f>VLOOKUP(A:A,'MCN Busan onf rates'!C:K,9,FALSE)</f>
        <v>52</v>
      </c>
      <c r="R395" s="42">
        <f t="shared" si="229"/>
        <v>349</v>
      </c>
      <c r="S395" s="42">
        <f t="shared" si="230"/>
        <v>477</v>
      </c>
      <c r="T395" s="42">
        <f t="shared" si="231"/>
        <v>349</v>
      </c>
      <c r="U395" s="42" t="str">
        <f t="shared" si="237"/>
        <v>BUS</v>
      </c>
      <c r="V395" s="657">
        <f t="shared" si="253"/>
        <v>51</v>
      </c>
      <c r="W395" s="42">
        <f t="shared" si="233"/>
        <v>349</v>
      </c>
      <c r="X395" s="42">
        <f t="shared" si="234"/>
        <v>477</v>
      </c>
      <c r="Y395" s="42">
        <f t="shared" si="235"/>
        <v>349</v>
      </c>
      <c r="Z395" s="54" t="str">
        <f t="shared" si="228"/>
        <v>BUS</v>
      </c>
      <c r="AA395" s="657">
        <f t="shared" si="254"/>
        <v>49</v>
      </c>
      <c r="AB395" s="42">
        <f t="shared" si="260"/>
        <v>346</v>
      </c>
      <c r="AC395" s="42">
        <f>VLOOKUP(A:A,'MCN Singapore onf rates'!E:M,9,FALSE)</f>
        <v>424</v>
      </c>
      <c r="AD395" s="42">
        <f t="shared" si="261"/>
        <v>346</v>
      </c>
      <c r="AE395" s="42" t="s">
        <v>627</v>
      </c>
      <c r="AF395" s="657">
        <f>VLOOKUP(A:A,'MCN Singapore onf rates'!E:K,7,FALSE)-4</f>
        <v>29</v>
      </c>
      <c r="AG395" s="42">
        <f t="shared" si="262"/>
        <v>356</v>
      </c>
      <c r="AH395" s="42">
        <f t="shared" si="263"/>
        <v>434</v>
      </c>
      <c r="AI395" s="42">
        <f t="shared" si="264"/>
        <v>356</v>
      </c>
      <c r="AJ395" s="42" t="s">
        <v>627</v>
      </c>
      <c r="AK395" s="662">
        <f>VLOOKUP(A:A,'MCN Singapore onf rates'!E:K,7,FALSE)-7</f>
        <v>26</v>
      </c>
      <c r="AL395" s="191"/>
      <c r="AM395" s="191"/>
      <c r="AN395" s="191"/>
      <c r="AO395" s="191"/>
      <c r="AP395" s="191"/>
    </row>
    <row r="396" spans="1:62" customFormat="1">
      <c r="A396" s="36" t="s">
        <v>243</v>
      </c>
      <c r="B396" s="41" t="s">
        <v>499</v>
      </c>
      <c r="C396" s="40" t="s">
        <v>713</v>
      </c>
      <c r="D396" s="195">
        <f>VLOOKUP(A:A,'MCN Busan onf rates'!C:D,2,FALSE)</f>
        <v>357</v>
      </c>
      <c r="E396" s="195"/>
      <c r="F396" s="195">
        <f>VLOOKUP(A:A,'MCN Singapore onf rates'!E:H,2,FALSE)</f>
        <v>355</v>
      </c>
      <c r="G396" s="195">
        <f>VLOOKUP(A:A,'MCN Singapore onf rates'!E:H,3,FALSE)</f>
        <v>0</v>
      </c>
      <c r="H396" s="195" t="e">
        <f>VLOOKUP(A396,'NZ &amp; Pacific Island Rates'!B:G,2,FALSE)</f>
        <v>#N/A</v>
      </c>
      <c r="I396" s="195">
        <v>0</v>
      </c>
      <c r="J396" s="195">
        <v>10</v>
      </c>
      <c r="K396" s="494" t="s">
        <v>628</v>
      </c>
      <c r="L396" s="195">
        <f t="shared" si="259"/>
        <v>367</v>
      </c>
      <c r="M396" s="42">
        <f t="shared" si="238"/>
        <v>367</v>
      </c>
      <c r="N396" s="42">
        <f>VLOOKUP(A:A,'MCN Busan onf rates'!C:L,10,FALSE)</f>
        <v>531</v>
      </c>
      <c r="O396" s="42">
        <f t="shared" si="249"/>
        <v>367</v>
      </c>
      <c r="P396" s="42" t="str">
        <f t="shared" si="240"/>
        <v>BUS</v>
      </c>
      <c r="Q396" s="43">
        <f>VLOOKUP(A:A,'MCN Busan onf rates'!C:K,9,FALSE)</f>
        <v>50</v>
      </c>
      <c r="R396" s="42">
        <f t="shared" si="229"/>
        <v>367</v>
      </c>
      <c r="S396" s="42">
        <f t="shared" si="230"/>
        <v>531</v>
      </c>
      <c r="T396" s="42">
        <f t="shared" si="231"/>
        <v>367</v>
      </c>
      <c r="U396" s="42" t="str">
        <f t="shared" si="237"/>
        <v>BUS</v>
      </c>
      <c r="V396" s="657">
        <f t="shared" si="253"/>
        <v>49</v>
      </c>
      <c r="W396" s="42">
        <f t="shared" si="233"/>
        <v>367</v>
      </c>
      <c r="X396" s="42">
        <f t="shared" si="234"/>
        <v>531</v>
      </c>
      <c r="Y396" s="42">
        <f t="shared" si="235"/>
        <v>367</v>
      </c>
      <c r="Z396" s="54" t="str">
        <f t="shared" si="228"/>
        <v>BUS</v>
      </c>
      <c r="AA396" s="657">
        <f t="shared" si="254"/>
        <v>47</v>
      </c>
      <c r="AB396" s="42">
        <f t="shared" si="260"/>
        <v>365</v>
      </c>
      <c r="AC396" s="42">
        <f>VLOOKUP(A:A,'MCN Singapore onf rates'!E:M,9,FALSE)</f>
        <v>481</v>
      </c>
      <c r="AD396" s="42">
        <f t="shared" si="261"/>
        <v>365</v>
      </c>
      <c r="AE396" s="42" t="s">
        <v>627</v>
      </c>
      <c r="AF396" s="657">
        <f>VLOOKUP(A:A,'MCN Singapore onf rates'!E:K,7,FALSE)-4</f>
        <v>29</v>
      </c>
      <c r="AG396" s="42">
        <f t="shared" si="262"/>
        <v>375</v>
      </c>
      <c r="AH396" s="42">
        <f t="shared" si="263"/>
        <v>491</v>
      </c>
      <c r="AI396" s="42">
        <f t="shared" si="264"/>
        <v>375</v>
      </c>
      <c r="AJ396" s="42" t="s">
        <v>627</v>
      </c>
      <c r="AK396" s="662">
        <f>VLOOKUP(A:A,'MCN Singapore onf rates'!E:K,7,FALSE)-7</f>
        <v>26</v>
      </c>
      <c r="AL396" s="191"/>
      <c r="AM396" s="191"/>
      <c r="AN396" s="191"/>
      <c r="AO396" s="191"/>
      <c r="AP396" s="191"/>
      <c r="AQ396" s="29"/>
      <c r="AR396" s="29"/>
      <c r="AS396" s="29"/>
      <c r="AT396" s="29"/>
      <c r="AU396" s="29"/>
      <c r="AV396" s="29"/>
      <c r="AW396" s="29"/>
      <c r="AX396" s="29"/>
      <c r="AY396" s="29"/>
      <c r="AZ396" s="29"/>
      <c r="BA396" s="29"/>
      <c r="BB396" s="29"/>
      <c r="BC396" s="29"/>
      <c r="BD396" s="29"/>
      <c r="BE396" s="29"/>
      <c r="BF396" s="29"/>
      <c r="BG396" s="29"/>
      <c r="BH396" s="29"/>
      <c r="BI396" s="29"/>
      <c r="BJ396" s="29"/>
    </row>
    <row r="397" spans="1:62" customFormat="1" ht="13.2" customHeight="1">
      <c r="A397" s="36" t="s">
        <v>287</v>
      </c>
      <c r="B397" s="41" t="s">
        <v>499</v>
      </c>
      <c r="C397" s="40" t="s">
        <v>713</v>
      </c>
      <c r="D397" s="195">
        <f>VLOOKUP(A:A,'MCN Busan onf rates'!C:D,2,FALSE)</f>
        <v>366</v>
      </c>
      <c r="E397" s="195"/>
      <c r="F397" s="195">
        <f>VLOOKUP(A:A,'MCN Singapore onf rates'!E:H,2,FALSE)</f>
        <v>363</v>
      </c>
      <c r="G397" s="195">
        <f>VLOOKUP(A:A,'MCN Singapore onf rates'!E:H,3,FALSE)</f>
        <v>0</v>
      </c>
      <c r="H397" s="195" t="e">
        <f>VLOOKUP(A:A,'NZ &amp; Pacific Island Rates'!B:G,2,FALSE)</f>
        <v>#N/A</v>
      </c>
      <c r="I397" s="195">
        <v>0</v>
      </c>
      <c r="J397" s="195">
        <v>10</v>
      </c>
      <c r="K397" s="494" t="s">
        <v>628</v>
      </c>
      <c r="L397" s="195">
        <f t="shared" si="259"/>
        <v>376</v>
      </c>
      <c r="M397" s="42">
        <f t="shared" si="238"/>
        <v>376</v>
      </c>
      <c r="N397" s="42">
        <f>VLOOKUP(A:A,'MCN Busan onf rates'!C:L,10,FALSE)</f>
        <v>558</v>
      </c>
      <c r="O397" s="42">
        <f t="shared" si="249"/>
        <v>376</v>
      </c>
      <c r="P397" s="42" t="str">
        <f t="shared" si="240"/>
        <v>BUS</v>
      </c>
      <c r="Q397" s="43">
        <f>VLOOKUP(A:A,'MCN Busan onf rates'!C:K,9,FALSE)</f>
        <v>50</v>
      </c>
      <c r="R397" s="42">
        <f t="shared" si="229"/>
        <v>376</v>
      </c>
      <c r="S397" s="42">
        <f t="shared" si="230"/>
        <v>558</v>
      </c>
      <c r="T397" s="42">
        <f t="shared" si="231"/>
        <v>376</v>
      </c>
      <c r="U397" s="42" t="str">
        <f t="shared" si="237"/>
        <v>BUS</v>
      </c>
      <c r="V397" s="657">
        <f t="shared" si="253"/>
        <v>49</v>
      </c>
      <c r="W397" s="42">
        <f t="shared" si="233"/>
        <v>376</v>
      </c>
      <c r="X397" s="42">
        <f t="shared" si="234"/>
        <v>558</v>
      </c>
      <c r="Y397" s="42">
        <f t="shared" si="235"/>
        <v>376</v>
      </c>
      <c r="Z397" s="54" t="str">
        <f t="shared" si="228"/>
        <v>BUS</v>
      </c>
      <c r="AA397" s="657">
        <f t="shared" si="254"/>
        <v>47</v>
      </c>
      <c r="AB397" s="42">
        <f t="shared" si="260"/>
        <v>373</v>
      </c>
      <c r="AC397" s="42">
        <f>VLOOKUP(A:A,'MCN Singapore onf rates'!E:M,9,FALSE)</f>
        <v>505</v>
      </c>
      <c r="AD397" s="42">
        <f t="shared" si="261"/>
        <v>373</v>
      </c>
      <c r="AE397" s="42" t="s">
        <v>627</v>
      </c>
      <c r="AF397" s="657">
        <f>VLOOKUP(A:A,'MCN Singapore onf rates'!E:K,7,FALSE)-4</f>
        <v>29</v>
      </c>
      <c r="AG397" s="42">
        <f t="shared" si="262"/>
        <v>383</v>
      </c>
      <c r="AH397" s="42">
        <f t="shared" si="263"/>
        <v>515</v>
      </c>
      <c r="AI397" s="42">
        <f t="shared" si="264"/>
        <v>383</v>
      </c>
      <c r="AJ397" s="42" t="s">
        <v>627</v>
      </c>
      <c r="AK397" s="662">
        <f>VLOOKUP(A:A,'MCN Singapore onf rates'!E:K,7,FALSE)-7</f>
        <v>26</v>
      </c>
      <c r="AL397" s="191"/>
      <c r="AM397" s="191"/>
      <c r="AN397" s="191"/>
      <c r="AO397" s="191"/>
      <c r="AP397" s="191"/>
      <c r="AQ397" s="29"/>
      <c r="AR397" s="29"/>
      <c r="AS397" s="29"/>
      <c r="AT397" s="29"/>
      <c r="AU397" s="29"/>
      <c r="AV397" s="29"/>
      <c r="AW397" s="29"/>
      <c r="AX397" s="29"/>
      <c r="AY397" s="29"/>
      <c r="AZ397" s="29"/>
      <c r="BA397" s="29"/>
      <c r="BB397" s="29"/>
      <c r="BC397" s="29"/>
      <c r="BD397" s="29"/>
      <c r="BE397" s="29"/>
      <c r="BF397" s="29"/>
      <c r="BG397" s="29"/>
      <c r="BH397" s="29"/>
      <c r="BI397" s="29"/>
      <c r="BJ397" s="29"/>
    </row>
    <row r="398" spans="1:62" customFormat="1">
      <c r="A398" s="39" t="s">
        <v>606</v>
      </c>
      <c r="B398" s="41" t="s">
        <v>499</v>
      </c>
      <c r="C398" s="40" t="s">
        <v>713</v>
      </c>
      <c r="D398" s="195">
        <f>VLOOKUP(A:A,'MCN Busan onf rates'!C:D,2,FALSE)</f>
        <v>357</v>
      </c>
      <c r="E398" s="195"/>
      <c r="F398" s="195">
        <f>VLOOKUP(A:A,'MCN Singapore onf rates'!E:H,2,FALSE)</f>
        <v>351</v>
      </c>
      <c r="G398" s="195">
        <f>VLOOKUP(A:A,'MCN Singapore onf rates'!E:H,3,FALSE)</f>
        <v>0</v>
      </c>
      <c r="H398" s="195" t="e">
        <f>VLOOKUP(A:A,'NZ &amp; Pacific Island Rates'!B:G,2,FALSE)</f>
        <v>#N/A</v>
      </c>
      <c r="I398" s="195">
        <v>0</v>
      </c>
      <c r="J398" s="195">
        <v>10</v>
      </c>
      <c r="K398" s="494" t="s">
        <v>628</v>
      </c>
      <c r="L398" s="195">
        <f t="shared" si="259"/>
        <v>367</v>
      </c>
      <c r="M398" s="42">
        <f t="shared" si="238"/>
        <v>367</v>
      </c>
      <c r="N398" s="42">
        <f>VLOOKUP(A:A,'MCN Busan onf rates'!C:L,10,FALSE)</f>
        <v>531</v>
      </c>
      <c r="O398" s="42">
        <f t="shared" si="249"/>
        <v>367</v>
      </c>
      <c r="P398" s="42" t="str">
        <f t="shared" si="240"/>
        <v>BUS</v>
      </c>
      <c r="Q398" s="43">
        <f>VLOOKUP(A:A,'MCN Busan onf rates'!C:K,9,FALSE)</f>
        <v>52</v>
      </c>
      <c r="R398" s="42">
        <f t="shared" si="229"/>
        <v>367</v>
      </c>
      <c r="S398" s="42">
        <f t="shared" si="230"/>
        <v>531</v>
      </c>
      <c r="T398" s="42">
        <f t="shared" si="231"/>
        <v>367</v>
      </c>
      <c r="U398" s="42" t="str">
        <f t="shared" si="237"/>
        <v>BUS</v>
      </c>
      <c r="V398" s="657">
        <f t="shared" si="253"/>
        <v>51</v>
      </c>
      <c r="W398" s="42">
        <f t="shared" si="233"/>
        <v>367</v>
      </c>
      <c r="X398" s="42">
        <f t="shared" si="234"/>
        <v>531</v>
      </c>
      <c r="Y398" s="42">
        <f t="shared" si="235"/>
        <v>367</v>
      </c>
      <c r="Z398" s="54" t="str">
        <f t="shared" si="228"/>
        <v>BUS</v>
      </c>
      <c r="AA398" s="657">
        <f t="shared" si="254"/>
        <v>49</v>
      </c>
      <c r="AB398" s="42">
        <f t="shared" si="260"/>
        <v>361</v>
      </c>
      <c r="AC398" s="42">
        <f>VLOOKUP(A:A,'MCN Singapore onf rates'!E:M,9,FALSE)</f>
        <v>469</v>
      </c>
      <c r="AD398" s="42">
        <f t="shared" si="261"/>
        <v>361</v>
      </c>
      <c r="AE398" s="42" t="s">
        <v>627</v>
      </c>
      <c r="AF398" s="657">
        <f>VLOOKUP(A:A,'MCN Singapore onf rates'!E:K,7,FALSE)-4</f>
        <v>29</v>
      </c>
      <c r="AG398" s="42">
        <f t="shared" si="262"/>
        <v>371</v>
      </c>
      <c r="AH398" s="42">
        <f t="shared" si="263"/>
        <v>479</v>
      </c>
      <c r="AI398" s="42">
        <f t="shared" si="264"/>
        <v>371</v>
      </c>
      <c r="AJ398" s="42" t="s">
        <v>627</v>
      </c>
      <c r="AK398" s="662">
        <f>VLOOKUP(A:A,'MCN Singapore onf rates'!E:K,7,FALSE)-7</f>
        <v>26</v>
      </c>
      <c r="AL398" s="191"/>
      <c r="AM398" s="191"/>
      <c r="AN398" s="191"/>
      <c r="AO398" s="191"/>
      <c r="AP398" s="191"/>
      <c r="AQ398" s="29"/>
      <c r="AR398" s="29"/>
      <c r="AS398" s="29"/>
      <c r="AT398" s="29"/>
      <c r="AU398" s="29"/>
      <c r="AV398" s="29"/>
      <c r="AW398" s="29"/>
      <c r="AX398" s="29"/>
      <c r="AY398" s="29"/>
      <c r="AZ398" s="29"/>
      <c r="BA398" s="29"/>
      <c r="BB398" s="29"/>
      <c r="BC398" s="29"/>
      <c r="BD398" s="29"/>
      <c r="BE398" s="29"/>
      <c r="BF398" s="29"/>
      <c r="BG398" s="29"/>
      <c r="BH398" s="29"/>
      <c r="BI398" s="29"/>
      <c r="BJ398" s="29"/>
    </row>
    <row r="399" spans="1:62" customFormat="1">
      <c r="A399" s="36" t="s">
        <v>327</v>
      </c>
      <c r="B399" s="41" t="s">
        <v>499</v>
      </c>
      <c r="C399" s="40" t="s">
        <v>713</v>
      </c>
      <c r="D399" s="195">
        <f>VLOOKUP(A:A,'MCN Busan onf rates'!C:D,2,FALSE)</f>
        <v>372</v>
      </c>
      <c r="E399" s="195"/>
      <c r="F399" s="195">
        <f>VLOOKUP(A:A,'MCN Singapore onf rates'!E:H,2,FALSE)</f>
        <v>360</v>
      </c>
      <c r="G399" s="195">
        <f>VLOOKUP(A:A,'MCN Singapore onf rates'!E:H,3,FALSE)</f>
        <v>0</v>
      </c>
      <c r="H399" s="195" t="e">
        <f>VLOOKUP(A:A,'NZ &amp; Pacific Island Rates'!B:G,2,FALSE)</f>
        <v>#N/A</v>
      </c>
      <c r="I399" s="195">
        <v>0</v>
      </c>
      <c r="J399" s="195">
        <v>10</v>
      </c>
      <c r="K399" s="494" t="s">
        <v>628</v>
      </c>
      <c r="L399" s="195">
        <f t="shared" si="259"/>
        <v>382</v>
      </c>
      <c r="M399" s="42">
        <f t="shared" si="238"/>
        <v>382</v>
      </c>
      <c r="N399" s="42">
        <f>VLOOKUP(A:A,'MCN Busan onf rates'!C:L,10,FALSE)</f>
        <v>576</v>
      </c>
      <c r="O399" s="42">
        <f t="shared" si="249"/>
        <v>382</v>
      </c>
      <c r="P399" s="42" t="str">
        <f t="shared" si="240"/>
        <v>BUS</v>
      </c>
      <c r="Q399" s="43">
        <f>VLOOKUP(A:A,'MCN Busan onf rates'!C:K,9,FALSE)</f>
        <v>49</v>
      </c>
      <c r="R399" s="42">
        <f t="shared" si="229"/>
        <v>382</v>
      </c>
      <c r="S399" s="42">
        <f t="shared" si="230"/>
        <v>576</v>
      </c>
      <c r="T399" s="42">
        <f t="shared" si="231"/>
        <v>382</v>
      </c>
      <c r="U399" s="42" t="str">
        <f t="shared" si="237"/>
        <v>BUS</v>
      </c>
      <c r="V399" s="657">
        <f t="shared" si="253"/>
        <v>48</v>
      </c>
      <c r="W399" s="42">
        <f t="shared" si="233"/>
        <v>382</v>
      </c>
      <c r="X399" s="42">
        <f t="shared" si="234"/>
        <v>576</v>
      </c>
      <c r="Y399" s="42">
        <f t="shared" si="235"/>
        <v>382</v>
      </c>
      <c r="Z399" s="54" t="str">
        <f t="shared" si="228"/>
        <v>BUS</v>
      </c>
      <c r="AA399" s="657">
        <f t="shared" si="254"/>
        <v>46</v>
      </c>
      <c r="AB399" s="42">
        <f t="shared" si="260"/>
        <v>370</v>
      </c>
      <c r="AC399" s="42">
        <f>VLOOKUP(A:A,'MCN Singapore onf rates'!E:M,9,FALSE)</f>
        <v>496</v>
      </c>
      <c r="AD399" s="42">
        <f t="shared" si="261"/>
        <v>370</v>
      </c>
      <c r="AE399" s="42" t="s">
        <v>627</v>
      </c>
      <c r="AF399" s="657">
        <f>VLOOKUP(A:A,'MCN Singapore onf rates'!E:K,7,FALSE)-4</f>
        <v>29</v>
      </c>
      <c r="AG399" s="42">
        <f t="shared" si="262"/>
        <v>380</v>
      </c>
      <c r="AH399" s="42">
        <f t="shared" si="263"/>
        <v>506</v>
      </c>
      <c r="AI399" s="42">
        <f t="shared" si="264"/>
        <v>380</v>
      </c>
      <c r="AJ399" s="42" t="s">
        <v>627</v>
      </c>
      <c r="AK399" s="662">
        <f>VLOOKUP(A:A,'MCN Singapore onf rates'!E:K,7,FALSE)-7</f>
        <v>26</v>
      </c>
      <c r="AL399" s="191"/>
      <c r="AM399" s="191"/>
      <c r="AN399" s="191"/>
      <c r="AO399" s="191"/>
      <c r="AP399" s="191"/>
      <c r="AQ399" s="29"/>
      <c r="AR399" s="29"/>
      <c r="AS399" s="29"/>
      <c r="AT399" s="29"/>
      <c r="AU399" s="29"/>
      <c r="AV399" s="29"/>
      <c r="AW399" s="29"/>
      <c r="AX399" s="29"/>
      <c r="AY399" s="29"/>
      <c r="AZ399" s="29"/>
      <c r="BA399" s="29"/>
      <c r="BB399" s="29"/>
      <c r="BC399" s="29"/>
      <c r="BD399" s="29"/>
      <c r="BE399" s="29"/>
      <c r="BF399" s="29"/>
      <c r="BG399" s="29"/>
      <c r="BH399" s="29"/>
      <c r="BI399" s="29"/>
      <c r="BJ399" s="29"/>
    </row>
    <row r="400" spans="1:62" customFormat="1">
      <c r="A400" s="39" t="s">
        <v>451</v>
      </c>
      <c r="B400" s="41" t="s">
        <v>527</v>
      </c>
      <c r="C400" s="40" t="s">
        <v>713</v>
      </c>
      <c r="D400" s="195">
        <f>VLOOKUP(A:A,'MCN Busan onf rates'!C:D,2,FALSE)</f>
        <v>349</v>
      </c>
      <c r="E400" s="195"/>
      <c r="F400" s="195">
        <f>VLOOKUP(A:A,'MCN Singapore onf rates'!E:H,2,FALSE)</f>
        <v>344</v>
      </c>
      <c r="G400" s="195">
        <f>VLOOKUP(A:A,'MCN Singapore onf rates'!E:H,3,FALSE)</f>
        <v>0</v>
      </c>
      <c r="H400" s="195" t="e">
        <f>VLOOKUP(A:A,'NZ &amp; Pacific Island Rates'!B:G,2,FALSE)</f>
        <v>#N/A</v>
      </c>
      <c r="I400" s="195">
        <v>0</v>
      </c>
      <c r="J400" s="195">
        <v>10</v>
      </c>
      <c r="K400" s="494" t="s">
        <v>628</v>
      </c>
      <c r="L400" s="195">
        <f t="shared" si="259"/>
        <v>359</v>
      </c>
      <c r="M400" s="42">
        <f t="shared" si="238"/>
        <v>359</v>
      </c>
      <c r="N400" s="42">
        <f>VLOOKUP(A:A,'MCN Busan onf rates'!C:L,10,FALSE)</f>
        <v>507</v>
      </c>
      <c r="O400" s="42">
        <f t="shared" si="249"/>
        <v>359</v>
      </c>
      <c r="P400" s="42" t="str">
        <f t="shared" si="240"/>
        <v>BUS</v>
      </c>
      <c r="Q400" s="43">
        <f>VLOOKUP(A:A,'MCN Busan onf rates'!C:K,9,FALSE)</f>
        <v>49</v>
      </c>
      <c r="R400" s="42">
        <f t="shared" si="229"/>
        <v>359</v>
      </c>
      <c r="S400" s="42">
        <f t="shared" si="230"/>
        <v>507</v>
      </c>
      <c r="T400" s="42">
        <f t="shared" si="231"/>
        <v>359</v>
      </c>
      <c r="U400" s="42" t="str">
        <f t="shared" si="237"/>
        <v>BUS</v>
      </c>
      <c r="V400" s="657">
        <f t="shared" si="253"/>
        <v>48</v>
      </c>
      <c r="W400" s="42">
        <f t="shared" si="233"/>
        <v>359</v>
      </c>
      <c r="X400" s="42">
        <f t="shared" si="234"/>
        <v>507</v>
      </c>
      <c r="Y400" s="42">
        <f t="shared" si="235"/>
        <v>359</v>
      </c>
      <c r="Z400" s="54" t="str">
        <f t="shared" si="228"/>
        <v>BUS</v>
      </c>
      <c r="AA400" s="657">
        <f t="shared" si="254"/>
        <v>46</v>
      </c>
      <c r="AB400" s="42">
        <f t="shared" si="260"/>
        <v>354</v>
      </c>
      <c r="AC400" s="42">
        <f>VLOOKUP(A:A,'MCN Singapore onf rates'!E:M,9,FALSE)</f>
        <v>448</v>
      </c>
      <c r="AD400" s="42">
        <f t="shared" si="261"/>
        <v>354</v>
      </c>
      <c r="AE400" s="42" t="s">
        <v>627</v>
      </c>
      <c r="AF400" s="657">
        <f>VLOOKUP(A:A,'MCN Singapore onf rates'!E:K,7,FALSE)-4</f>
        <v>29</v>
      </c>
      <c r="AG400" s="42">
        <f t="shared" si="262"/>
        <v>364</v>
      </c>
      <c r="AH400" s="42">
        <f t="shared" si="263"/>
        <v>458</v>
      </c>
      <c r="AI400" s="42">
        <f t="shared" si="264"/>
        <v>364</v>
      </c>
      <c r="AJ400" s="42" t="s">
        <v>627</v>
      </c>
      <c r="AK400" s="662">
        <f>VLOOKUP(A:A,'MCN Singapore onf rates'!E:K,7,FALSE)-7</f>
        <v>26</v>
      </c>
      <c r="AL400" s="191"/>
      <c r="AM400" s="191"/>
      <c r="AN400" s="191"/>
      <c r="AO400" s="191"/>
      <c r="AP400" s="191"/>
      <c r="AQ400" s="29"/>
      <c r="AR400" s="29"/>
      <c r="AS400" s="29"/>
      <c r="AT400" s="29"/>
      <c r="AU400" s="29"/>
      <c r="AV400" s="29"/>
      <c r="AW400" s="29"/>
      <c r="AX400" s="29"/>
      <c r="AY400" s="29"/>
      <c r="AZ400" s="29"/>
      <c r="BA400" s="29"/>
      <c r="BB400" s="29"/>
      <c r="BC400" s="29"/>
      <c r="BD400" s="29"/>
      <c r="BE400" s="29"/>
      <c r="BF400" s="29"/>
      <c r="BG400" s="29"/>
      <c r="BH400" s="29"/>
      <c r="BI400" s="29"/>
      <c r="BJ400" s="29"/>
    </row>
    <row r="401" spans="1:62" customFormat="1">
      <c r="A401" s="39" t="s">
        <v>2283</v>
      </c>
      <c r="B401" s="41" t="s">
        <v>521</v>
      </c>
      <c r="C401" s="40" t="s">
        <v>713</v>
      </c>
      <c r="D401" s="195">
        <f>VLOOKUP(A:A,'MCN Busan onf rates'!C:D,2,FALSE)</f>
        <v>391</v>
      </c>
      <c r="E401" s="195"/>
      <c r="F401" s="195">
        <f>VLOOKUP(A:A,'MCN Singapore onf rates'!E:H,2,FALSE)</f>
        <v>389</v>
      </c>
      <c r="G401" s="195">
        <f>VLOOKUP(A:A,'MCN Singapore onf rates'!E:H,3,FALSE)</f>
        <v>0</v>
      </c>
      <c r="H401" s="195" t="e">
        <f>VLOOKUP(A401,'NZ &amp; Pacific Island Rates'!B:G,2,FALSE)</f>
        <v>#N/A</v>
      </c>
      <c r="I401" s="195">
        <v>0</v>
      </c>
      <c r="J401" s="195">
        <v>10</v>
      </c>
      <c r="K401" s="494" t="s">
        <v>628</v>
      </c>
      <c r="L401" s="195">
        <f t="shared" si="259"/>
        <v>401</v>
      </c>
      <c r="M401" s="42">
        <f t="shared" si="238"/>
        <v>401</v>
      </c>
      <c r="N401" s="42">
        <f>VLOOKUP(A:A,'MCN Busan onf rates'!C:L,10,FALSE)</f>
        <v>633</v>
      </c>
      <c r="O401" s="42">
        <f t="shared" si="249"/>
        <v>401</v>
      </c>
      <c r="P401" s="42" t="str">
        <f t="shared" si="240"/>
        <v>BUS</v>
      </c>
      <c r="Q401" s="43">
        <f>VLOOKUP(A:A,'MCN Busan onf rates'!C:K,9,FALSE)</f>
        <v>54</v>
      </c>
      <c r="R401" s="42">
        <f t="shared" si="229"/>
        <v>401</v>
      </c>
      <c r="S401" s="42">
        <f t="shared" si="230"/>
        <v>633</v>
      </c>
      <c r="T401" s="42">
        <f t="shared" si="231"/>
        <v>401</v>
      </c>
      <c r="U401" s="42" t="str">
        <f t="shared" si="237"/>
        <v>BUS</v>
      </c>
      <c r="V401" s="657">
        <f t="shared" si="253"/>
        <v>53</v>
      </c>
      <c r="W401" s="42">
        <f t="shared" si="233"/>
        <v>401</v>
      </c>
      <c r="X401" s="42">
        <f t="shared" si="234"/>
        <v>633</v>
      </c>
      <c r="Y401" s="42">
        <f t="shared" si="235"/>
        <v>401</v>
      </c>
      <c r="Z401" s="54" t="str">
        <f t="shared" si="228"/>
        <v>BUS</v>
      </c>
      <c r="AA401" s="657">
        <f t="shared" si="254"/>
        <v>51</v>
      </c>
      <c r="AB401" s="42">
        <f t="shared" si="260"/>
        <v>399</v>
      </c>
      <c r="AC401" s="42">
        <f>VLOOKUP(A:A,'MCN Singapore onf rates'!E:M,9,FALSE)</f>
        <v>529</v>
      </c>
      <c r="AD401" s="42">
        <f t="shared" si="261"/>
        <v>399</v>
      </c>
      <c r="AE401" s="42" t="s">
        <v>627</v>
      </c>
      <c r="AF401" s="657">
        <f>VLOOKUP(A:A,'MCN Singapore onf rates'!E:K,7,FALSE)-4</f>
        <v>32</v>
      </c>
      <c r="AG401" s="42">
        <f t="shared" si="262"/>
        <v>409</v>
      </c>
      <c r="AH401" s="42">
        <f t="shared" si="263"/>
        <v>539</v>
      </c>
      <c r="AI401" s="42">
        <f t="shared" si="264"/>
        <v>409</v>
      </c>
      <c r="AJ401" s="42" t="s">
        <v>627</v>
      </c>
      <c r="AK401" s="662">
        <f>VLOOKUP(A:A,'MCN Singapore onf rates'!E:K,7,FALSE)-7</f>
        <v>29</v>
      </c>
      <c r="AL401" s="191"/>
      <c r="AM401" s="191"/>
      <c r="AN401" s="191"/>
      <c r="AO401" s="191"/>
      <c r="AP401" s="191"/>
      <c r="AQ401" s="29"/>
      <c r="AR401" s="29"/>
      <c r="AS401" s="29"/>
      <c r="AT401" s="29"/>
      <c r="AU401" s="29"/>
      <c r="AV401" s="29"/>
      <c r="AW401" s="29"/>
      <c r="AX401" s="29"/>
      <c r="AY401" s="29"/>
      <c r="AZ401" s="29"/>
      <c r="BA401" s="29"/>
      <c r="BB401" s="29"/>
      <c r="BC401" s="29"/>
      <c r="BD401" s="29"/>
      <c r="BE401" s="29"/>
      <c r="BF401" s="29"/>
      <c r="BG401" s="29"/>
      <c r="BH401" s="29"/>
      <c r="BI401" s="29"/>
      <c r="BJ401" s="29"/>
    </row>
    <row r="402" spans="1:62" customFormat="1">
      <c r="A402" s="36" t="s">
        <v>392</v>
      </c>
      <c r="B402" s="41" t="s">
        <v>521</v>
      </c>
      <c r="C402" s="40" t="s">
        <v>713</v>
      </c>
      <c r="D402" s="195">
        <f>VLOOKUP(A:A,'MCN Busan onf rates'!C:D,2,FALSE)</f>
        <v>388</v>
      </c>
      <c r="E402" s="195"/>
      <c r="F402" s="195">
        <f>VLOOKUP(A:A,'MCN Singapore onf rates'!E:H,2,FALSE)</f>
        <v>386</v>
      </c>
      <c r="G402" s="195">
        <f>VLOOKUP(A:A,'MCN Singapore onf rates'!E:H,3,FALSE)</f>
        <v>0</v>
      </c>
      <c r="H402" s="195" t="e">
        <f>VLOOKUP(A:A,'NZ &amp; Pacific Island Rates'!B:G,2,FALSE)</f>
        <v>#N/A</v>
      </c>
      <c r="I402" s="195" t="s">
        <v>494</v>
      </c>
      <c r="J402" s="195" t="s">
        <v>494</v>
      </c>
      <c r="K402" s="494" t="s">
        <v>627</v>
      </c>
      <c r="L402" s="195">
        <f>SUM(F402)</f>
        <v>386</v>
      </c>
      <c r="M402" s="42">
        <f t="shared" si="238"/>
        <v>386</v>
      </c>
      <c r="N402" s="42">
        <f>VLOOKUP(A:A,'MCN Singapore onf rates'!E:M,9,FALSE)</f>
        <v>520</v>
      </c>
      <c r="O402" s="42">
        <f t="shared" si="249"/>
        <v>386</v>
      </c>
      <c r="P402" s="42" t="str">
        <f t="shared" si="240"/>
        <v>SIN</v>
      </c>
      <c r="Q402" s="657">
        <f>VLOOKUP(A:A,'MCN Singapore onf rates'!E:L,8,FALSE)</f>
        <v>83</v>
      </c>
      <c r="R402" s="42">
        <f t="shared" si="229"/>
        <v>386</v>
      </c>
      <c r="S402" s="42">
        <f t="shared" si="230"/>
        <v>520</v>
      </c>
      <c r="T402" s="42">
        <f t="shared" si="231"/>
        <v>386</v>
      </c>
      <c r="U402" s="42" t="str">
        <f t="shared" si="237"/>
        <v>SIN</v>
      </c>
      <c r="V402" s="657">
        <f t="shared" si="253"/>
        <v>82</v>
      </c>
      <c r="W402" s="42">
        <f t="shared" si="233"/>
        <v>386</v>
      </c>
      <c r="X402" s="42">
        <f t="shared" si="234"/>
        <v>520</v>
      </c>
      <c r="Y402" s="42">
        <f t="shared" si="235"/>
        <v>386</v>
      </c>
      <c r="Z402" s="54" t="str">
        <f t="shared" si="228"/>
        <v>SIN</v>
      </c>
      <c r="AA402" s="657">
        <f t="shared" si="254"/>
        <v>80</v>
      </c>
      <c r="AB402" s="42">
        <f>SUM(W402+10)</f>
        <v>396</v>
      </c>
      <c r="AC402" s="42">
        <f>SUM(X402+10)</f>
        <v>530</v>
      </c>
      <c r="AD402" s="42">
        <f>SUM(Y402+10)</f>
        <v>396</v>
      </c>
      <c r="AE402" s="42" t="s">
        <v>627</v>
      </c>
      <c r="AF402" s="657">
        <f>VLOOKUP(A:A,'MCN Singapore onf rates'!E:K,7,FALSE)-4</f>
        <v>32</v>
      </c>
      <c r="AG402" s="42">
        <f>SUM(W402+10)</f>
        <v>396</v>
      </c>
      <c r="AH402" s="42">
        <f>SUM(X402+10)</f>
        <v>530</v>
      </c>
      <c r="AI402" s="42">
        <f>SUM(Y402+10)</f>
        <v>396</v>
      </c>
      <c r="AJ402" s="42" t="s">
        <v>627</v>
      </c>
      <c r="AK402" s="662">
        <f>VLOOKUP(A:A,'MCN Singapore onf rates'!E:K,7,FALSE)-7</f>
        <v>29</v>
      </c>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row>
    <row r="403" spans="1:62" customFormat="1" ht="15" customHeight="1">
      <c r="A403" s="39" t="s">
        <v>472</v>
      </c>
      <c r="B403" s="41" t="s">
        <v>528</v>
      </c>
      <c r="C403" s="40" t="s">
        <v>713</v>
      </c>
      <c r="D403" s="195">
        <f>VLOOKUP(A:A,'MCN Busan onf rates'!C:D,2,FALSE)</f>
        <v>325</v>
      </c>
      <c r="E403" s="195"/>
      <c r="F403" s="195">
        <f>VLOOKUP(A:A,'MCN Singapore onf rates'!E:H,2,FALSE)</f>
        <v>357</v>
      </c>
      <c r="G403" s="195">
        <f>VLOOKUP(A:A,'MCN Singapore onf rates'!E:H,3,FALSE)</f>
        <v>0</v>
      </c>
      <c r="H403" s="195" t="e">
        <f>VLOOKUP(A:A,'NZ &amp; Pacific Island Rates'!B:G,2,FALSE)</f>
        <v>#N/A</v>
      </c>
      <c r="I403" s="195">
        <v>0</v>
      </c>
      <c r="J403" s="195">
        <v>10</v>
      </c>
      <c r="K403" s="494" t="s">
        <v>628</v>
      </c>
      <c r="L403" s="195">
        <f>SUM(D403+J403)</f>
        <v>335</v>
      </c>
      <c r="M403" s="42">
        <f t="shared" si="238"/>
        <v>335</v>
      </c>
      <c r="N403" s="42">
        <f>VLOOKUP(A:A,'MCN Busan onf rates'!C:L,10,FALSE)</f>
        <v>325</v>
      </c>
      <c r="O403" s="42">
        <f t="shared" si="249"/>
        <v>335</v>
      </c>
      <c r="P403" s="42" t="str">
        <f t="shared" si="240"/>
        <v>BUS</v>
      </c>
      <c r="Q403" s="43">
        <f>VLOOKUP(A:A,'MCN Busan onf rates'!C:K,9,FALSE)</f>
        <v>35</v>
      </c>
      <c r="R403" s="42">
        <f t="shared" si="229"/>
        <v>335</v>
      </c>
      <c r="S403" s="42">
        <f t="shared" si="230"/>
        <v>325</v>
      </c>
      <c r="T403" s="42">
        <f t="shared" si="231"/>
        <v>335</v>
      </c>
      <c r="U403" s="42" t="str">
        <f t="shared" si="237"/>
        <v>BUS</v>
      </c>
      <c r="V403" s="657">
        <f t="shared" si="253"/>
        <v>34</v>
      </c>
      <c r="W403" s="42">
        <f t="shared" si="233"/>
        <v>335</v>
      </c>
      <c r="X403" s="42">
        <f t="shared" si="234"/>
        <v>325</v>
      </c>
      <c r="Y403" s="42">
        <f t="shared" si="235"/>
        <v>335</v>
      </c>
      <c r="Z403" s="54" t="str">
        <f t="shared" si="228"/>
        <v>BUS</v>
      </c>
      <c r="AA403" s="657">
        <f t="shared" si="254"/>
        <v>32</v>
      </c>
      <c r="AB403" s="42">
        <f>SUM(F403+I403+J403)</f>
        <v>367</v>
      </c>
      <c r="AC403" s="42">
        <f>VLOOKUP(A:A,'MCN Singapore onf rates'!E:M,9,FALSE)</f>
        <v>487</v>
      </c>
      <c r="AD403" s="42">
        <f>SUM(AB403)</f>
        <v>367</v>
      </c>
      <c r="AE403" s="42" t="s">
        <v>627</v>
      </c>
      <c r="AF403" s="657">
        <f>VLOOKUP(A:A,'MCN Singapore onf rates'!E:K,7,FALSE)-4</f>
        <v>29</v>
      </c>
      <c r="AG403" s="42">
        <f t="shared" ref="AG403:AI404" si="265">SUM(AB403+10)</f>
        <v>377</v>
      </c>
      <c r="AH403" s="42">
        <f t="shared" si="265"/>
        <v>497</v>
      </c>
      <c r="AI403" s="42">
        <f t="shared" si="265"/>
        <v>377</v>
      </c>
      <c r="AJ403" s="42" t="s">
        <v>627</v>
      </c>
      <c r="AK403" s="662">
        <f>VLOOKUP(A:A,'MCN Singapore onf rates'!E:K,7,FALSE)-7</f>
        <v>26</v>
      </c>
      <c r="AL403" s="191"/>
      <c r="AM403" s="191"/>
      <c r="AN403" s="191"/>
      <c r="AO403" s="191"/>
      <c r="AP403" s="191"/>
      <c r="AQ403" s="29"/>
      <c r="AR403" s="29"/>
      <c r="AS403" s="29"/>
      <c r="AT403" s="29"/>
      <c r="AU403" s="29"/>
      <c r="AV403" s="29"/>
      <c r="AW403" s="29"/>
      <c r="AX403" s="29"/>
      <c r="AY403" s="29"/>
      <c r="AZ403" s="29"/>
      <c r="BA403" s="29"/>
      <c r="BB403" s="29"/>
      <c r="BC403" s="29"/>
      <c r="BD403" s="29"/>
      <c r="BE403" s="29"/>
      <c r="BF403" s="29"/>
      <c r="BG403" s="29"/>
      <c r="BH403" s="29"/>
      <c r="BI403" s="29"/>
      <c r="BJ403" s="29"/>
    </row>
    <row r="404" spans="1:62" customFormat="1">
      <c r="A404" s="36" t="s">
        <v>366</v>
      </c>
      <c r="B404" s="41" t="s">
        <v>518</v>
      </c>
      <c r="C404" s="40" t="s">
        <v>713</v>
      </c>
      <c r="D404" s="195">
        <f>VLOOKUP(A:A,'MCN Busan onf rates'!C:D,2,FALSE)</f>
        <v>396</v>
      </c>
      <c r="E404" s="195"/>
      <c r="F404" s="195">
        <f>VLOOKUP(A:A,'MCN Singapore onf rates'!E:H,2,FALSE)</f>
        <v>386</v>
      </c>
      <c r="G404" s="195">
        <f>VLOOKUP(A:A,'MCN Singapore onf rates'!E:H,3,FALSE)</f>
        <v>0</v>
      </c>
      <c r="H404" s="195" t="e">
        <f>VLOOKUP(A:A,'NZ &amp; Pacific Island Rates'!B:G,2,FALSE)</f>
        <v>#N/A</v>
      </c>
      <c r="I404" s="195">
        <v>0</v>
      </c>
      <c r="J404" s="195">
        <v>10</v>
      </c>
      <c r="K404" s="494" t="s">
        <v>628</v>
      </c>
      <c r="L404" s="195">
        <f>SUM(D404+J404)</f>
        <v>406</v>
      </c>
      <c r="M404" s="42">
        <f t="shared" si="238"/>
        <v>406</v>
      </c>
      <c r="N404" s="42">
        <f>VLOOKUP(A:A,'MCN Busan onf rates'!C:L,10,FALSE)</f>
        <v>648</v>
      </c>
      <c r="O404" s="42">
        <f t="shared" si="249"/>
        <v>406</v>
      </c>
      <c r="P404" s="42" t="str">
        <f t="shared" si="240"/>
        <v>BUS</v>
      </c>
      <c r="Q404" s="43">
        <f>VLOOKUP(A:A,'MCN Busan onf rates'!C:K,9,FALSE)</f>
        <v>54</v>
      </c>
      <c r="R404" s="42">
        <f t="shared" si="229"/>
        <v>406</v>
      </c>
      <c r="S404" s="42">
        <f t="shared" si="230"/>
        <v>648</v>
      </c>
      <c r="T404" s="42">
        <f t="shared" si="231"/>
        <v>406</v>
      </c>
      <c r="U404" s="42" t="str">
        <f t="shared" si="237"/>
        <v>BUS</v>
      </c>
      <c r="V404" s="657">
        <f t="shared" si="253"/>
        <v>53</v>
      </c>
      <c r="W404" s="42">
        <f t="shared" si="233"/>
        <v>406</v>
      </c>
      <c r="X404" s="42">
        <f t="shared" si="234"/>
        <v>648</v>
      </c>
      <c r="Y404" s="42">
        <f t="shared" si="235"/>
        <v>406</v>
      </c>
      <c r="Z404" s="54" t="str">
        <f t="shared" si="228"/>
        <v>BUS</v>
      </c>
      <c r="AA404" s="657">
        <f t="shared" si="254"/>
        <v>51</v>
      </c>
      <c r="AB404" s="42">
        <f>SUM(F404+I404+J404)</f>
        <v>396</v>
      </c>
      <c r="AC404" s="42">
        <f>VLOOKUP(A:A,'MCN Singapore onf rates'!E:M,9,FALSE)</f>
        <v>520</v>
      </c>
      <c r="AD404" s="42">
        <f>SUM(AB404)</f>
        <v>396</v>
      </c>
      <c r="AE404" s="42" t="s">
        <v>627</v>
      </c>
      <c r="AF404" s="657">
        <f>VLOOKUP(A:A,'MCN Singapore onf rates'!E:K,7,FALSE)-4</f>
        <v>32</v>
      </c>
      <c r="AG404" s="42">
        <f t="shared" si="265"/>
        <v>406</v>
      </c>
      <c r="AH404" s="42">
        <f t="shared" si="265"/>
        <v>530</v>
      </c>
      <c r="AI404" s="42">
        <f t="shared" si="265"/>
        <v>406</v>
      </c>
      <c r="AJ404" s="42" t="s">
        <v>627</v>
      </c>
      <c r="AK404" s="662">
        <f>VLOOKUP(A:A,'MCN Singapore onf rates'!E:K,7,FALSE)-7</f>
        <v>29</v>
      </c>
      <c r="AL404" s="191"/>
      <c r="AM404" s="191"/>
      <c r="AN404" s="191"/>
      <c r="AO404" s="191"/>
      <c r="AP404" s="191"/>
      <c r="AQ404" s="29"/>
      <c r="AR404" s="29"/>
      <c r="AS404" s="29"/>
      <c r="AT404" s="29"/>
      <c r="AU404" s="29"/>
      <c r="AV404" s="29"/>
      <c r="AW404" s="29"/>
      <c r="AX404" s="29"/>
      <c r="AY404" s="29"/>
      <c r="AZ404" s="29"/>
      <c r="BA404" s="29"/>
      <c r="BB404" s="29"/>
      <c r="BC404" s="29"/>
      <c r="BD404" s="29"/>
      <c r="BE404" s="29"/>
      <c r="BF404" s="29"/>
      <c r="BG404" s="29"/>
      <c r="BH404" s="29"/>
      <c r="BI404" s="29"/>
      <c r="BJ404" s="29"/>
    </row>
    <row r="405" spans="1:62" customFormat="1" ht="18" customHeight="1">
      <c r="A405" s="36" t="s">
        <v>462</v>
      </c>
      <c r="B405" s="41" t="s">
        <v>463</v>
      </c>
      <c r="C405" s="40" t="s">
        <v>605</v>
      </c>
      <c r="D405" s="195" t="e">
        <f>VLOOKUP(A:A,'MCN Busan onf rates'!C:D,2,FALSE)</f>
        <v>#N/A</v>
      </c>
      <c r="E405" s="195" t="e">
        <f>VLOOKUP(A:A,'MCN Busan onf rates'!C:F,4,FALSE)</f>
        <v>#N/A</v>
      </c>
      <c r="F405" s="195" t="e">
        <f>VLOOKUP(A:A,'MCN Singapore onf rates'!E:H,2,FALSE)</f>
        <v>#N/A</v>
      </c>
      <c r="G405" s="195" t="s">
        <v>1462</v>
      </c>
      <c r="H405" s="195">
        <f>VLOOKUP(A405,'NZ &amp; Pacific Island Rates'!B:G,2,FALSE)</f>
        <v>265</v>
      </c>
      <c r="I405" s="195">
        <v>62.5</v>
      </c>
      <c r="J405" s="195">
        <v>30</v>
      </c>
      <c r="K405" s="474" t="s">
        <v>633</v>
      </c>
      <c r="L405" s="195">
        <f>SUM(H405+I405)</f>
        <v>327.5</v>
      </c>
      <c r="M405" s="51">
        <f t="shared" si="238"/>
        <v>327.5</v>
      </c>
      <c r="N405" s="51">
        <f>SUBTOTAL(9,M405)</f>
        <v>327.5</v>
      </c>
      <c r="O405" s="51">
        <f t="shared" si="249"/>
        <v>327.5</v>
      </c>
      <c r="P405" s="51" t="str">
        <f t="shared" si="240"/>
        <v>DIRECT</v>
      </c>
      <c r="Q405" s="52">
        <v>7</v>
      </c>
      <c r="R405" s="51">
        <f t="shared" si="229"/>
        <v>327.5</v>
      </c>
      <c r="S405" s="51">
        <f t="shared" si="230"/>
        <v>327.5</v>
      </c>
      <c r="T405" s="51">
        <f t="shared" si="231"/>
        <v>327.5</v>
      </c>
      <c r="U405" s="51" t="str">
        <f t="shared" si="237"/>
        <v>DIRECT</v>
      </c>
      <c r="V405" s="492">
        <f t="shared" si="253"/>
        <v>6</v>
      </c>
      <c r="W405" s="51">
        <f t="shared" si="233"/>
        <v>327.5</v>
      </c>
      <c r="X405" s="51">
        <f t="shared" si="234"/>
        <v>327.5</v>
      </c>
      <c r="Y405" s="51">
        <f t="shared" si="235"/>
        <v>327.5</v>
      </c>
      <c r="Z405" s="54" t="str">
        <f t="shared" si="228"/>
        <v>DIRECT</v>
      </c>
      <c r="AA405" s="492">
        <f t="shared" si="254"/>
        <v>4</v>
      </c>
      <c r="AB405" s="51" t="s">
        <v>690</v>
      </c>
      <c r="AC405" s="51" t="s">
        <v>690</v>
      </c>
      <c r="AD405" s="51" t="s">
        <v>690</v>
      </c>
      <c r="AE405" s="51" t="s">
        <v>690</v>
      </c>
      <c r="AF405" s="51" t="s">
        <v>690</v>
      </c>
      <c r="AG405" s="51" t="s">
        <v>690</v>
      </c>
      <c r="AH405" s="51" t="s">
        <v>690</v>
      </c>
      <c r="AI405" s="51" t="s">
        <v>690</v>
      </c>
      <c r="AJ405" s="51" t="s">
        <v>690</v>
      </c>
      <c r="AK405" s="53" t="s">
        <v>690</v>
      </c>
      <c r="AL405" s="170"/>
      <c r="AM405" s="170"/>
      <c r="AN405" s="170"/>
      <c r="AO405" s="170"/>
      <c r="AP405" s="170"/>
      <c r="AQ405" s="29"/>
      <c r="AR405" s="29"/>
      <c r="AS405" s="29"/>
      <c r="AT405" s="29"/>
      <c r="AU405" s="29"/>
      <c r="AV405" s="29"/>
      <c r="AW405" s="29"/>
      <c r="AX405" s="29"/>
      <c r="AY405" s="29"/>
      <c r="AZ405" s="29"/>
      <c r="BA405" s="29"/>
      <c r="BB405" s="29"/>
      <c r="BC405" s="29"/>
      <c r="BD405" s="29"/>
      <c r="BE405" s="29"/>
      <c r="BF405" s="29"/>
      <c r="BG405" s="29"/>
      <c r="BH405" s="29"/>
      <c r="BI405" s="29"/>
      <c r="BJ405" s="29"/>
    </row>
    <row r="406" spans="1:62" customFormat="1">
      <c r="A406" s="36" t="s">
        <v>680</v>
      </c>
      <c r="B406" s="41" t="s">
        <v>463</v>
      </c>
      <c r="C406" s="40" t="s">
        <v>605</v>
      </c>
      <c r="D406" s="195" t="e">
        <f>VLOOKUP(A:A,'MCN Busan onf rates'!C:D,2,FALSE)</f>
        <v>#N/A</v>
      </c>
      <c r="E406" s="195" t="e">
        <f>VLOOKUP(A:A,'MCN Busan onf rates'!C:F,4,FALSE)</f>
        <v>#N/A</v>
      </c>
      <c r="F406" s="195" t="e">
        <f>VLOOKUP(A:A,'MCN Singapore onf rates'!E:H,2,FALSE)</f>
        <v>#N/A</v>
      </c>
      <c r="G406" s="195" t="s">
        <v>1462</v>
      </c>
      <c r="H406" s="195">
        <f>VLOOKUP(A406,'NZ &amp; Pacific Island Rates'!B:G,2,FALSE)</f>
        <v>455</v>
      </c>
      <c r="I406" s="195">
        <v>62.5</v>
      </c>
      <c r="J406" s="195">
        <v>30</v>
      </c>
      <c r="K406" s="474" t="s">
        <v>633</v>
      </c>
      <c r="L406" s="195">
        <f>SUM(H406+I406)</f>
        <v>517.5</v>
      </c>
      <c r="M406" s="51">
        <f t="shared" si="238"/>
        <v>517.5</v>
      </c>
      <c r="N406" s="51">
        <f>SUBTOTAL(9,M406)</f>
        <v>517.5</v>
      </c>
      <c r="O406" s="51">
        <f t="shared" si="249"/>
        <v>517.5</v>
      </c>
      <c r="P406" s="51" t="str">
        <f t="shared" si="240"/>
        <v>DIRECT</v>
      </c>
      <c r="Q406" s="51" t="s">
        <v>690</v>
      </c>
      <c r="R406" s="51">
        <f t="shared" si="229"/>
        <v>517.5</v>
      </c>
      <c r="S406" s="51">
        <f t="shared" si="230"/>
        <v>517.5</v>
      </c>
      <c r="T406" s="51">
        <f t="shared" si="231"/>
        <v>517.5</v>
      </c>
      <c r="U406" s="51" t="str">
        <f t="shared" si="237"/>
        <v>DIRECT</v>
      </c>
      <c r="V406" s="493" t="s">
        <v>690</v>
      </c>
      <c r="W406" s="51">
        <f t="shared" si="233"/>
        <v>517.5</v>
      </c>
      <c r="X406" s="51">
        <f t="shared" si="234"/>
        <v>517.5</v>
      </c>
      <c r="Y406" s="51">
        <f t="shared" si="235"/>
        <v>517.5</v>
      </c>
      <c r="Z406" s="54" t="str">
        <f t="shared" si="228"/>
        <v>DIRECT</v>
      </c>
      <c r="AA406" s="492" t="s">
        <v>690</v>
      </c>
      <c r="AB406" s="51" t="s">
        <v>690</v>
      </c>
      <c r="AC406" s="51" t="s">
        <v>690</v>
      </c>
      <c r="AD406" s="51" t="s">
        <v>690</v>
      </c>
      <c r="AE406" s="51" t="s">
        <v>690</v>
      </c>
      <c r="AF406" s="51" t="s">
        <v>690</v>
      </c>
      <c r="AG406" s="51" t="s">
        <v>690</v>
      </c>
      <c r="AH406" s="51" t="s">
        <v>690</v>
      </c>
      <c r="AI406" s="51" t="s">
        <v>690</v>
      </c>
      <c r="AJ406" s="51" t="s">
        <v>690</v>
      </c>
      <c r="AK406" s="53" t="s">
        <v>690</v>
      </c>
      <c r="AL406" s="170"/>
      <c r="AM406" s="170"/>
      <c r="AN406" s="170"/>
      <c r="AO406" s="170"/>
      <c r="AP406" s="170"/>
      <c r="AQ406" s="29"/>
      <c r="AR406" s="29"/>
      <c r="AS406" s="29"/>
      <c r="AT406" s="29"/>
      <c r="AU406" s="29"/>
      <c r="AV406" s="29"/>
      <c r="AW406" s="29"/>
      <c r="AX406" s="29"/>
      <c r="AY406" s="29"/>
      <c r="AZ406" s="29"/>
      <c r="BA406" s="29"/>
      <c r="BB406" s="29"/>
      <c r="BC406" s="29"/>
      <c r="BD406" s="29"/>
      <c r="BE406" s="29"/>
      <c r="BF406" s="29"/>
      <c r="BG406" s="29"/>
      <c r="BH406" s="29"/>
      <c r="BI406" s="29"/>
      <c r="BJ406" s="29"/>
    </row>
    <row r="407" spans="1:62" customFormat="1">
      <c r="A407" s="39" t="s">
        <v>604</v>
      </c>
      <c r="B407" s="40" t="s">
        <v>157</v>
      </c>
      <c r="C407" s="40" t="s">
        <v>713</v>
      </c>
      <c r="D407" s="195">
        <f>VLOOKUP(A:A,'MCN Busan onf rates'!C:D,2,FALSE)</f>
        <v>30</v>
      </c>
      <c r="E407" s="195">
        <f>VLOOKUP(A:A,'MCN Busan onf rates'!C:F,4,FALSE)</f>
        <v>0</v>
      </c>
      <c r="F407" s="195">
        <f>VLOOKUP(A:A,'MCN Singapore onf rates'!E:H,2,FALSE)</f>
        <v>47</v>
      </c>
      <c r="G407" s="195">
        <f>VLOOKUP(A:A,'MCN Singapore onf rates'!E:H,3,FALSE)</f>
        <v>0</v>
      </c>
      <c r="H407" s="195" t="e">
        <f>VLOOKUP(A:A,'NZ &amp; Pacific Island Rates'!B:G,2,FALSE)</f>
        <v>#N/A</v>
      </c>
      <c r="I407" s="195">
        <v>62.5</v>
      </c>
      <c r="J407" s="195">
        <v>10</v>
      </c>
      <c r="K407" s="494" t="s">
        <v>628</v>
      </c>
      <c r="L407" s="195">
        <f>SUM(I407+D407+J407)</f>
        <v>102.5</v>
      </c>
      <c r="M407" s="42">
        <f t="shared" si="238"/>
        <v>102.5</v>
      </c>
      <c r="N407" s="42">
        <f>SUBTOTAL(9,M407)</f>
        <v>102.5</v>
      </c>
      <c r="O407" s="42">
        <f t="shared" si="249"/>
        <v>102.5</v>
      </c>
      <c r="P407" s="42" t="str">
        <f t="shared" si="240"/>
        <v>BUS</v>
      </c>
      <c r="Q407" s="43">
        <f>VLOOKUP(A:A,'MCN Busan onf rates'!C:K,9,FALSE)</f>
        <v>29</v>
      </c>
      <c r="R407" s="42">
        <f t="shared" si="229"/>
        <v>102.5</v>
      </c>
      <c r="S407" s="42">
        <f t="shared" si="230"/>
        <v>102.5</v>
      </c>
      <c r="T407" s="42">
        <f t="shared" si="231"/>
        <v>102.5</v>
      </c>
      <c r="U407" s="42" t="str">
        <f t="shared" si="237"/>
        <v>BUS</v>
      </c>
      <c r="V407" s="657">
        <f>Q407-1</f>
        <v>28</v>
      </c>
      <c r="W407" s="42">
        <f t="shared" si="233"/>
        <v>102.5</v>
      </c>
      <c r="X407" s="42">
        <f t="shared" si="234"/>
        <v>102.5</v>
      </c>
      <c r="Y407" s="42">
        <f t="shared" si="235"/>
        <v>102.5</v>
      </c>
      <c r="Z407" s="42" t="str">
        <f t="shared" si="228"/>
        <v>BUS</v>
      </c>
      <c r="AA407" s="657">
        <f>V407-2</f>
        <v>26</v>
      </c>
      <c r="AB407" s="42">
        <f>SUM(F407+I407+J407)</f>
        <v>119.5</v>
      </c>
      <c r="AC407" s="42">
        <f>SUM(AB407)</f>
        <v>119.5</v>
      </c>
      <c r="AD407" s="42">
        <f>SUM(AB407)</f>
        <v>119.5</v>
      </c>
      <c r="AE407" s="42" t="s">
        <v>627</v>
      </c>
      <c r="AF407" s="657">
        <f>VLOOKUP(A:A,'MCN Singapore onf rates'!E:K,7,FALSE)-4</f>
        <v>24</v>
      </c>
      <c r="AG407" s="42">
        <f>SUM(AB407+10)</f>
        <v>129.5</v>
      </c>
      <c r="AH407" s="42">
        <f>SUM(AC407+10)</f>
        <v>129.5</v>
      </c>
      <c r="AI407" s="42">
        <f>SUM(AD407+10)</f>
        <v>129.5</v>
      </c>
      <c r="AJ407" s="42" t="s">
        <v>627</v>
      </c>
      <c r="AK407" s="662">
        <f>VLOOKUP(A:A,'MCN Singapore onf rates'!E:K,7,FALSE)-7</f>
        <v>21</v>
      </c>
      <c r="AL407" s="191"/>
      <c r="AM407" s="191"/>
      <c r="AN407" s="191"/>
      <c r="AO407" s="191"/>
      <c r="AP407" s="191"/>
      <c r="AQ407" s="29"/>
      <c r="AR407" s="29"/>
      <c r="AS407" s="29"/>
      <c r="AT407" s="29"/>
      <c r="AU407" s="29"/>
      <c r="AV407" s="29"/>
      <c r="AW407" s="29"/>
      <c r="AX407" s="29"/>
      <c r="AY407" s="29"/>
      <c r="AZ407" s="29"/>
      <c r="BA407" s="29"/>
      <c r="BB407" s="29"/>
      <c r="BC407" s="29"/>
      <c r="BD407" s="29"/>
      <c r="BE407" s="29"/>
      <c r="BF407" s="29"/>
      <c r="BG407" s="29"/>
      <c r="BH407" s="29"/>
      <c r="BI407" s="29"/>
      <c r="BJ407" s="29"/>
    </row>
    <row r="408" spans="1:62" customFormat="1" ht="16.8" customHeight="1">
      <c r="A408" s="39" t="s">
        <v>282</v>
      </c>
      <c r="B408" s="40" t="s">
        <v>157</v>
      </c>
      <c r="C408" s="40" t="s">
        <v>713</v>
      </c>
      <c r="D408" s="195" t="e">
        <f>VLOOKUP(A:A,'MCN Busan onf rates'!C:D,2,FALSE)</f>
        <v>#N/A</v>
      </c>
      <c r="E408" s="195" t="e">
        <f>VLOOKUP(A:A,'MCN Busan onf rates'!C:F,4,FALSE)</f>
        <v>#N/A</v>
      </c>
      <c r="F408" s="195">
        <f>VLOOKUP(A:A,'MCN Singapore onf rates'!E:H,2,FALSE)</f>
        <v>116</v>
      </c>
      <c r="G408" s="195">
        <f>VLOOKUP(A:A,'MCN Singapore onf rates'!E:H,3,FALSE)</f>
        <v>0</v>
      </c>
      <c r="H408" s="195" t="e">
        <f>VLOOKUP(A408,'NZ &amp; Pacific Island Rates'!B:G,2,FALSE)</f>
        <v>#N/A</v>
      </c>
      <c r="I408" s="195">
        <v>62.5</v>
      </c>
      <c r="J408" s="195">
        <v>10</v>
      </c>
      <c r="K408" s="494" t="s">
        <v>627</v>
      </c>
      <c r="L408" s="195">
        <f>SUM(I408+F408+J408)</f>
        <v>188.5</v>
      </c>
      <c r="M408" s="42">
        <f t="shared" si="238"/>
        <v>188.5</v>
      </c>
      <c r="N408" s="42">
        <f>SUBTOTAL(9,M408)</f>
        <v>188.5</v>
      </c>
      <c r="O408" s="42">
        <f>SUBTOTAL(9,M408)</f>
        <v>188.5</v>
      </c>
      <c r="P408" s="42" t="str">
        <f t="shared" si="240"/>
        <v>SIN</v>
      </c>
      <c r="Q408" s="657">
        <f>VLOOKUP(A:A,'MCN Singapore onf rates'!E:K,7,FALSE)</f>
        <v>42</v>
      </c>
      <c r="R408" s="42">
        <f t="shared" si="229"/>
        <v>188.5</v>
      </c>
      <c r="S408" s="42">
        <f t="shared" si="230"/>
        <v>188.5</v>
      </c>
      <c r="T408" s="42">
        <f t="shared" si="231"/>
        <v>188.5</v>
      </c>
      <c r="U408" s="42" t="str">
        <f t="shared" si="237"/>
        <v>SIN</v>
      </c>
      <c r="V408" s="657">
        <f>Q408-1</f>
        <v>41</v>
      </c>
      <c r="W408" s="42">
        <f t="shared" si="233"/>
        <v>188.5</v>
      </c>
      <c r="X408" s="42">
        <f t="shared" si="234"/>
        <v>188.5</v>
      </c>
      <c r="Y408" s="42">
        <f t="shared" si="235"/>
        <v>188.5</v>
      </c>
      <c r="Z408" s="42" t="str">
        <f t="shared" si="228"/>
        <v>SIN</v>
      </c>
      <c r="AA408" s="657">
        <f>V408-2</f>
        <v>39</v>
      </c>
      <c r="AB408" s="42">
        <f t="shared" ref="AB408:AD409" si="266">SUM(W408+10)</f>
        <v>198.5</v>
      </c>
      <c r="AC408" s="42">
        <f t="shared" si="266"/>
        <v>198.5</v>
      </c>
      <c r="AD408" s="42">
        <f t="shared" si="266"/>
        <v>198.5</v>
      </c>
      <c r="AE408" s="42" t="s">
        <v>627</v>
      </c>
      <c r="AF408" s="657">
        <f>VLOOKUP(A:A,'MCN Singapore onf rates'!E:K,7,FALSE)-4</f>
        <v>38</v>
      </c>
      <c r="AG408" s="42">
        <f t="shared" ref="AG408:AI409" si="267">SUM(W408+10)</f>
        <v>198.5</v>
      </c>
      <c r="AH408" s="42">
        <f t="shared" si="267"/>
        <v>198.5</v>
      </c>
      <c r="AI408" s="42">
        <f t="shared" si="267"/>
        <v>198.5</v>
      </c>
      <c r="AJ408" s="42" t="s">
        <v>627</v>
      </c>
      <c r="AK408" s="662">
        <f>VLOOKUP(A:A,'MCN Singapore onf rates'!E:K,7,FALSE)-7</f>
        <v>35</v>
      </c>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row>
    <row r="409" spans="1:62" customFormat="1">
      <c r="A409" s="39" t="s">
        <v>602</v>
      </c>
      <c r="B409" s="40" t="s">
        <v>157</v>
      </c>
      <c r="C409" s="40" t="s">
        <v>713</v>
      </c>
      <c r="D409" s="195" t="e">
        <f>VLOOKUP(A:A,'MCN Busan onf rates'!C:D,2,FALSE)</f>
        <v>#N/A</v>
      </c>
      <c r="E409" s="195" t="e">
        <f>VLOOKUP(A:A,'MCN Busan onf rates'!C:F,4,FALSE)</f>
        <v>#N/A</v>
      </c>
      <c r="F409" s="195">
        <f>VLOOKUP(A:A,'MCN Singapore onf rates'!E:H,2,FALSE)</f>
        <v>30</v>
      </c>
      <c r="G409" s="195">
        <f>VLOOKUP(A:A,'MCN Singapore onf rates'!E:H,3,FALSE)</f>
        <v>0</v>
      </c>
      <c r="H409" s="195" t="e">
        <f>VLOOKUP(A409,'NZ &amp; Pacific Island Rates'!B:G,2,FALSE)</f>
        <v>#N/A</v>
      </c>
      <c r="I409" s="195">
        <v>62.5</v>
      </c>
      <c r="J409" s="195">
        <v>10</v>
      </c>
      <c r="K409" s="494" t="s">
        <v>627</v>
      </c>
      <c r="L409" s="195">
        <f>SUM(I409+F409+J409)</f>
        <v>102.5</v>
      </c>
      <c r="M409" s="42">
        <f t="shared" si="238"/>
        <v>102.5</v>
      </c>
      <c r="N409" s="42">
        <f>SUBTOTAL(9,M409)</f>
        <v>102.5</v>
      </c>
      <c r="O409" s="42">
        <f>SUBTOTAL(9,M409)</f>
        <v>102.5</v>
      </c>
      <c r="P409" s="42" t="str">
        <f t="shared" si="240"/>
        <v>SIN</v>
      </c>
      <c r="Q409" s="657">
        <f>VLOOKUP(A:A,'MCN Singapore onf rates'!E:K,7,FALSE)</f>
        <v>25</v>
      </c>
      <c r="R409" s="42">
        <f t="shared" si="229"/>
        <v>102.5</v>
      </c>
      <c r="S409" s="42">
        <f t="shared" si="230"/>
        <v>102.5</v>
      </c>
      <c r="T409" s="42">
        <f t="shared" si="231"/>
        <v>102.5</v>
      </c>
      <c r="U409" s="42" t="str">
        <f t="shared" si="237"/>
        <v>SIN</v>
      </c>
      <c r="V409" s="657">
        <f>Q409-1</f>
        <v>24</v>
      </c>
      <c r="W409" s="42">
        <f t="shared" si="233"/>
        <v>102.5</v>
      </c>
      <c r="X409" s="42">
        <f t="shared" si="234"/>
        <v>102.5</v>
      </c>
      <c r="Y409" s="42">
        <f t="shared" si="235"/>
        <v>102.5</v>
      </c>
      <c r="Z409" s="42" t="str">
        <f t="shared" si="228"/>
        <v>SIN</v>
      </c>
      <c r="AA409" s="657">
        <f>V409-2</f>
        <v>22</v>
      </c>
      <c r="AB409" s="42">
        <f t="shared" si="266"/>
        <v>112.5</v>
      </c>
      <c r="AC409" s="42">
        <f t="shared" si="266"/>
        <v>112.5</v>
      </c>
      <c r="AD409" s="42">
        <f t="shared" si="266"/>
        <v>112.5</v>
      </c>
      <c r="AE409" s="42" t="s">
        <v>627</v>
      </c>
      <c r="AF409" s="657">
        <f>VLOOKUP(A:A,'MCN Singapore onf rates'!E:K,7,FALSE)-4</f>
        <v>21</v>
      </c>
      <c r="AG409" s="42">
        <f t="shared" si="267"/>
        <v>112.5</v>
      </c>
      <c r="AH409" s="42">
        <f t="shared" si="267"/>
        <v>112.5</v>
      </c>
      <c r="AI409" s="42">
        <f t="shared" si="267"/>
        <v>112.5</v>
      </c>
      <c r="AJ409" s="42" t="s">
        <v>627</v>
      </c>
      <c r="AK409" s="662">
        <f>VLOOKUP(A:A,'MCN Singapore onf rates'!E:K,7,FALSE)-7</f>
        <v>18</v>
      </c>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row>
    <row r="410" spans="1:62" ht="20.399999999999999" customHeight="1">
      <c r="A410" s="39" t="s">
        <v>283</v>
      </c>
      <c r="B410" s="40" t="s">
        <v>186</v>
      </c>
      <c r="C410" s="40" t="s">
        <v>713</v>
      </c>
      <c r="D410" s="195" t="e">
        <f>VLOOKUP(A:A,'MCN Busan onf rates'!C:D,2,FALSE)</f>
        <v>#N/A</v>
      </c>
      <c r="E410" s="195" t="s">
        <v>1105</v>
      </c>
      <c r="F410" s="195">
        <f>VLOOKUP(A:A,'MCN Singapore onf rates'!E:H,2,FALSE)</f>
        <v>665</v>
      </c>
      <c r="G410" s="195" t="s">
        <v>1463</v>
      </c>
      <c r="H410" s="195" t="e">
        <f>VLOOKUP(A410,'NZ &amp; Pacific Island Rates'!B:G,2,FALSE)</f>
        <v>#N/A</v>
      </c>
      <c r="I410" s="195">
        <v>62.5</v>
      </c>
      <c r="J410" s="195">
        <v>10</v>
      </c>
      <c r="K410" s="474" t="s">
        <v>627</v>
      </c>
      <c r="L410" s="195">
        <f t="shared" ref="L410" si="268">SUM(I410+F410+J410)</f>
        <v>737.5</v>
      </c>
      <c r="M410" s="51">
        <f t="shared" ref="M410" si="269">SUM(L410)</f>
        <v>737.5</v>
      </c>
      <c r="N410" s="51">
        <f t="shared" ref="N410" si="270">SUBTOTAL(9,M410)</f>
        <v>737.5</v>
      </c>
      <c r="O410" s="51">
        <f>SUM(M410*2)</f>
        <v>1475</v>
      </c>
      <c r="P410" s="51" t="str">
        <f t="shared" ref="P410" si="271">K410</f>
        <v>SIN</v>
      </c>
      <c r="Q410" s="52" t="s">
        <v>690</v>
      </c>
      <c r="R410" s="51">
        <f t="shared" ref="R410" si="272">M410</f>
        <v>737.5</v>
      </c>
      <c r="S410" s="51">
        <f t="shared" ref="S410" si="273">N410</f>
        <v>737.5</v>
      </c>
      <c r="T410" s="51">
        <f t="shared" ref="T410" si="274">O410</f>
        <v>1475</v>
      </c>
      <c r="U410" s="51" t="str">
        <f t="shared" ref="U410" si="275">P410</f>
        <v>SIN</v>
      </c>
      <c r="V410" s="492" t="s">
        <v>690</v>
      </c>
      <c r="W410" s="51">
        <f t="shared" ref="W410" si="276">M410</f>
        <v>737.5</v>
      </c>
      <c r="X410" s="51">
        <f t="shared" ref="X410" si="277">N410</f>
        <v>737.5</v>
      </c>
      <c r="Y410" s="51">
        <f t="shared" ref="Y410" si="278">O410</f>
        <v>1475</v>
      </c>
      <c r="Z410" s="51" t="str">
        <f t="shared" ref="Z410" si="279">P410</f>
        <v>SIN</v>
      </c>
      <c r="AA410" s="492" t="s">
        <v>690</v>
      </c>
      <c r="AB410" s="51">
        <f>SUM(R410+45)</f>
        <v>782.5</v>
      </c>
      <c r="AC410" s="51">
        <f>SUM(S410+45)</f>
        <v>782.5</v>
      </c>
      <c r="AD410" s="51">
        <f>SUM(T410+45)</f>
        <v>1520</v>
      </c>
      <c r="AE410" s="51" t="s">
        <v>690</v>
      </c>
      <c r="AF410" s="51" t="s">
        <v>690</v>
      </c>
      <c r="AG410" s="51">
        <f t="shared" ref="AG410:AI410" si="280">SUM(W410+45)</f>
        <v>782.5</v>
      </c>
      <c r="AH410" s="51">
        <f t="shared" si="280"/>
        <v>782.5</v>
      </c>
      <c r="AI410" s="51">
        <f t="shared" si="280"/>
        <v>1520</v>
      </c>
      <c r="AJ410" s="42" t="s">
        <v>627</v>
      </c>
      <c r="AK410" s="662" t="s">
        <v>690</v>
      </c>
      <c r="AM410" s="717"/>
    </row>
    <row r="411" spans="1:62">
      <c r="K411" s="51"/>
    </row>
    <row r="412" spans="1:62">
      <c r="K412" s="51"/>
    </row>
    <row r="413" spans="1:62">
      <c r="K413" s="51"/>
    </row>
    <row r="414" spans="1:62">
      <c r="K414" s="51"/>
    </row>
    <row r="415" spans="1:62">
      <c r="K415" s="51"/>
    </row>
  </sheetData>
  <autoFilter ref="A4:AP409" xr:uid="{D8CBC690-7AC1-4F40-8BBA-4585AB06C09B}">
    <sortState xmlns:xlrd2="http://schemas.microsoft.com/office/spreadsheetml/2017/richdata2" ref="A5:AP409">
      <sortCondition ref="B4:B409"/>
    </sortState>
  </autoFilter>
  <mergeCells count="5">
    <mergeCell ref="M3:Q3"/>
    <mergeCell ref="R3:V3"/>
    <mergeCell ref="AG3:AK3"/>
    <mergeCell ref="AB3:AF3"/>
    <mergeCell ref="W3:AA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4B53-5A98-4712-BC5E-E3488E0F0318}">
  <dimension ref="A1:D523"/>
  <sheetViews>
    <sheetView topLeftCell="A440" workbookViewId="0">
      <selection activeCell="B478" sqref="B478"/>
    </sheetView>
  </sheetViews>
  <sheetFormatPr defaultRowHeight="19.2" customHeight="1"/>
  <cols>
    <col min="1" max="1" width="18.6640625" bestFit="1" customWidth="1"/>
    <col min="2" max="2" width="21.33203125" bestFit="1" customWidth="1"/>
    <col min="3" max="3" width="45.5546875" customWidth="1"/>
    <col min="4" max="4" width="63.6640625" customWidth="1"/>
  </cols>
  <sheetData>
    <row r="1" spans="1:4" ht="18.600000000000001" customHeight="1">
      <c r="A1" s="870" t="s">
        <v>74</v>
      </c>
      <c r="B1" s="870" t="s">
        <v>75</v>
      </c>
      <c r="C1" s="870" t="s">
        <v>626</v>
      </c>
      <c r="D1" s="870" t="s">
        <v>712</v>
      </c>
    </row>
    <row r="2" spans="1:4" ht="19.2" customHeight="1">
      <c r="A2" s="870"/>
      <c r="B2" s="870"/>
      <c r="C2" s="870"/>
      <c r="D2" s="870"/>
    </row>
    <row r="3" spans="1:4" ht="19.2" customHeight="1">
      <c r="A3" s="39" t="s">
        <v>191</v>
      </c>
      <c r="B3" s="40" t="s">
        <v>192</v>
      </c>
      <c r="C3" s="51" t="s">
        <v>927</v>
      </c>
      <c r="D3" s="49" t="s">
        <v>2580</v>
      </c>
    </row>
    <row r="4" spans="1:4" ht="19.2" customHeight="1">
      <c r="A4" s="39" t="s">
        <v>242</v>
      </c>
      <c r="B4" s="40" t="s">
        <v>192</v>
      </c>
      <c r="C4" s="51" t="s">
        <v>927</v>
      </c>
      <c r="D4" s="49" t="s">
        <v>2580</v>
      </c>
    </row>
    <row r="5" spans="1:4" ht="19.2" customHeight="1">
      <c r="A5" s="39" t="s">
        <v>550</v>
      </c>
      <c r="B5" s="40" t="s">
        <v>192</v>
      </c>
      <c r="C5" s="51" t="s">
        <v>927</v>
      </c>
      <c r="D5" s="49" t="s">
        <v>2580</v>
      </c>
    </row>
    <row r="6" spans="1:4" ht="19.2" customHeight="1">
      <c r="A6" s="39" t="s">
        <v>533</v>
      </c>
      <c r="B6" s="40" t="s">
        <v>192</v>
      </c>
      <c r="C6" s="51" t="s">
        <v>927</v>
      </c>
      <c r="D6" s="49" t="s">
        <v>2580</v>
      </c>
    </row>
    <row r="7" spans="1:4" ht="19.2" customHeight="1">
      <c r="A7" s="39" t="s">
        <v>534</v>
      </c>
      <c r="B7" s="40" t="s">
        <v>192</v>
      </c>
      <c r="C7" s="51" t="s">
        <v>927</v>
      </c>
      <c r="D7" s="49" t="s">
        <v>2580</v>
      </c>
    </row>
    <row r="8" spans="1:4" ht="19.2" customHeight="1">
      <c r="A8" s="39" t="s">
        <v>551</v>
      </c>
      <c r="B8" s="40" t="s">
        <v>192</v>
      </c>
      <c r="C8" s="51" t="s">
        <v>927</v>
      </c>
      <c r="D8" s="49" t="s">
        <v>2580</v>
      </c>
    </row>
    <row r="9" spans="1:4" ht="19.2" customHeight="1">
      <c r="A9" s="39" t="s">
        <v>549</v>
      </c>
      <c r="B9" s="40" t="s">
        <v>192</v>
      </c>
      <c r="C9" s="51" t="s">
        <v>927</v>
      </c>
      <c r="D9" s="49" t="s">
        <v>2580</v>
      </c>
    </row>
    <row r="10" spans="1:4" ht="19.2" customHeight="1">
      <c r="A10" s="39" t="s">
        <v>57</v>
      </c>
      <c r="B10" s="40" t="s">
        <v>192</v>
      </c>
      <c r="C10" s="51" t="s">
        <v>927</v>
      </c>
      <c r="D10" s="49" t="s">
        <v>2580</v>
      </c>
    </row>
    <row r="11" spans="1:4" ht="19.2" customHeight="1">
      <c r="A11" s="36" t="s">
        <v>96</v>
      </c>
      <c r="B11" s="41" t="s">
        <v>97</v>
      </c>
      <c r="C11" s="51" t="s">
        <v>927</v>
      </c>
      <c r="D11" s="49" t="s">
        <v>2581</v>
      </c>
    </row>
    <row r="12" spans="1:4" ht="19.2" customHeight="1">
      <c r="A12" s="39" t="s">
        <v>98</v>
      </c>
      <c r="B12" s="40" t="s">
        <v>99</v>
      </c>
      <c r="C12" s="51" t="s">
        <v>927</v>
      </c>
      <c r="D12" s="49" t="s">
        <v>2581</v>
      </c>
    </row>
    <row r="13" spans="1:4" ht="19.2" customHeight="1">
      <c r="A13" s="36" t="s">
        <v>101</v>
      </c>
      <c r="B13" s="41" t="s">
        <v>497</v>
      </c>
      <c r="C13" s="51" t="s">
        <v>927</v>
      </c>
      <c r="D13" s="49" t="s">
        <v>2581</v>
      </c>
    </row>
    <row r="14" spans="1:4" ht="19.2" customHeight="1">
      <c r="A14" s="36" t="s">
        <v>105</v>
      </c>
      <c r="B14" s="41" t="s">
        <v>97</v>
      </c>
      <c r="C14" s="51" t="s">
        <v>927</v>
      </c>
      <c r="D14" s="49" t="s">
        <v>2581</v>
      </c>
    </row>
    <row r="15" spans="1:4" ht="19.2" customHeight="1">
      <c r="A15" s="36" t="s">
        <v>123</v>
      </c>
      <c r="B15" s="41" t="s">
        <v>498</v>
      </c>
      <c r="C15" s="51" t="s">
        <v>927</v>
      </c>
      <c r="D15" s="49" t="s">
        <v>2581</v>
      </c>
    </row>
    <row r="16" spans="1:4" ht="19.2" customHeight="1">
      <c r="A16" s="36" t="s">
        <v>126</v>
      </c>
      <c r="B16" s="41" t="s">
        <v>499</v>
      </c>
      <c r="C16" s="51" t="s">
        <v>927</v>
      </c>
      <c r="D16" s="49" t="s">
        <v>2581</v>
      </c>
    </row>
    <row r="17" spans="1:4" ht="19.2" customHeight="1">
      <c r="A17" s="36" t="s">
        <v>131</v>
      </c>
      <c r="B17" s="41" t="s">
        <v>132</v>
      </c>
      <c r="C17" s="51" t="s">
        <v>927</v>
      </c>
      <c r="D17" s="49" t="s">
        <v>2581</v>
      </c>
    </row>
    <row r="18" spans="1:4" ht="19.2" customHeight="1">
      <c r="A18" s="39" t="s">
        <v>135</v>
      </c>
      <c r="B18" s="41" t="s">
        <v>500</v>
      </c>
      <c r="C18" s="51" t="s">
        <v>927</v>
      </c>
      <c r="D18" s="49" t="s">
        <v>2581</v>
      </c>
    </row>
    <row r="19" spans="1:4" ht="19.2" customHeight="1">
      <c r="A19" s="36" t="s">
        <v>146</v>
      </c>
      <c r="B19" s="40" t="s">
        <v>147</v>
      </c>
      <c r="C19" s="51" t="s">
        <v>927</v>
      </c>
      <c r="D19" s="49" t="s">
        <v>2581</v>
      </c>
    </row>
    <row r="20" spans="1:4" ht="19.2" customHeight="1">
      <c r="A20" s="36" t="s">
        <v>161</v>
      </c>
      <c r="B20" s="41" t="s">
        <v>501</v>
      </c>
      <c r="C20" s="51" t="s">
        <v>927</v>
      </c>
      <c r="D20" s="49" t="s">
        <v>2581</v>
      </c>
    </row>
    <row r="21" spans="1:4" ht="19.2" customHeight="1">
      <c r="A21" s="39" t="s">
        <v>170</v>
      </c>
      <c r="B21" s="41" t="s">
        <v>502</v>
      </c>
      <c r="C21" s="51" t="s">
        <v>927</v>
      </c>
      <c r="D21" s="49" t="s">
        <v>2581</v>
      </c>
    </row>
    <row r="22" spans="1:4" ht="19.2" customHeight="1">
      <c r="A22" s="36" t="s">
        <v>177</v>
      </c>
      <c r="B22" s="41" t="s">
        <v>499</v>
      </c>
      <c r="C22" s="51" t="s">
        <v>927</v>
      </c>
      <c r="D22" s="49" t="s">
        <v>2581</v>
      </c>
    </row>
    <row r="23" spans="1:4" ht="19.2" customHeight="1">
      <c r="A23" s="36" t="s">
        <v>184</v>
      </c>
      <c r="B23" s="41" t="s">
        <v>503</v>
      </c>
      <c r="C23" s="51" t="s">
        <v>927</v>
      </c>
      <c r="D23" s="49" t="s">
        <v>2581</v>
      </c>
    </row>
    <row r="24" spans="1:4" ht="19.2" customHeight="1">
      <c r="A24" s="36" t="s">
        <v>197</v>
      </c>
      <c r="B24" s="41" t="s">
        <v>147</v>
      </c>
      <c r="C24" s="51" t="s">
        <v>927</v>
      </c>
      <c r="D24" s="49" t="s">
        <v>2581</v>
      </c>
    </row>
    <row r="25" spans="1:4" ht="19.2" customHeight="1">
      <c r="A25" s="36" t="s">
        <v>200</v>
      </c>
      <c r="B25" s="41" t="s">
        <v>97</v>
      </c>
      <c r="C25" s="51" t="s">
        <v>927</v>
      </c>
      <c r="D25" s="49" t="s">
        <v>2581</v>
      </c>
    </row>
    <row r="26" spans="1:4" ht="19.2" customHeight="1">
      <c r="A26" s="36" t="s">
        <v>201</v>
      </c>
      <c r="B26" s="41" t="s">
        <v>504</v>
      </c>
      <c r="C26" s="51" t="s">
        <v>927</v>
      </c>
      <c r="D26" s="49" t="s">
        <v>2581</v>
      </c>
    </row>
    <row r="27" spans="1:4" ht="19.2" customHeight="1">
      <c r="A27" s="36" t="s">
        <v>202</v>
      </c>
      <c r="B27" s="41" t="s">
        <v>505</v>
      </c>
      <c r="C27" s="51" t="s">
        <v>927</v>
      </c>
      <c r="D27" s="49" t="s">
        <v>2581</v>
      </c>
    </row>
    <row r="28" spans="1:4" ht="19.2" customHeight="1">
      <c r="A28" s="36" t="s">
        <v>203</v>
      </c>
      <c r="B28" s="41" t="s">
        <v>506</v>
      </c>
      <c r="C28" s="51" t="s">
        <v>927</v>
      </c>
      <c r="D28" s="49" t="s">
        <v>2581</v>
      </c>
    </row>
    <row r="29" spans="1:4" ht="19.2" customHeight="1">
      <c r="A29" s="39" t="s">
        <v>637</v>
      </c>
      <c r="B29" s="40" t="s">
        <v>99</v>
      </c>
      <c r="C29" s="51" t="s">
        <v>927</v>
      </c>
      <c r="D29" s="49" t="s">
        <v>2581</v>
      </c>
    </row>
    <row r="30" spans="1:4" ht="19.2" customHeight="1">
      <c r="A30" s="39" t="s">
        <v>601</v>
      </c>
      <c r="B30" s="41" t="s">
        <v>507</v>
      </c>
      <c r="C30" s="51" t="s">
        <v>927</v>
      </c>
      <c r="D30" s="49" t="s">
        <v>2581</v>
      </c>
    </row>
    <row r="31" spans="1:4" ht="19.2" customHeight="1">
      <c r="A31" s="36" t="s">
        <v>208</v>
      </c>
      <c r="B31" s="41" t="s">
        <v>496</v>
      </c>
      <c r="C31" s="51" t="s">
        <v>927</v>
      </c>
      <c r="D31" s="49" t="s">
        <v>2581</v>
      </c>
    </row>
    <row r="32" spans="1:4" ht="19.2" customHeight="1">
      <c r="A32" s="36" t="s">
        <v>209</v>
      </c>
      <c r="B32" s="41" t="s">
        <v>496</v>
      </c>
      <c r="C32" s="51" t="s">
        <v>927</v>
      </c>
      <c r="D32" s="49" t="s">
        <v>2581</v>
      </c>
    </row>
    <row r="33" spans="1:4" ht="19.2" customHeight="1">
      <c r="A33" s="39" t="s">
        <v>2549</v>
      </c>
      <c r="B33" s="41" t="s">
        <v>132</v>
      </c>
      <c r="C33" s="51" t="s">
        <v>927</v>
      </c>
      <c r="D33" s="49" t="s">
        <v>2581</v>
      </c>
    </row>
    <row r="34" spans="1:4" ht="19.2" customHeight="1">
      <c r="A34" s="36" t="s">
        <v>1011</v>
      </c>
      <c r="B34" s="41" t="s">
        <v>496</v>
      </c>
      <c r="C34" s="51" t="s">
        <v>927</v>
      </c>
      <c r="D34" s="49" t="s">
        <v>2581</v>
      </c>
    </row>
    <row r="35" spans="1:4" ht="19.2" customHeight="1">
      <c r="A35" s="36" t="s">
        <v>218</v>
      </c>
      <c r="B35" s="41" t="s">
        <v>132</v>
      </c>
      <c r="C35" s="51" t="s">
        <v>927</v>
      </c>
      <c r="D35" s="49" t="s">
        <v>2581</v>
      </c>
    </row>
    <row r="36" spans="1:4" ht="19.2" customHeight="1">
      <c r="A36" s="36" t="s">
        <v>222</v>
      </c>
      <c r="B36" s="41" t="s">
        <v>499</v>
      </c>
      <c r="C36" s="51" t="s">
        <v>927</v>
      </c>
      <c r="D36" s="49" t="s">
        <v>2581</v>
      </c>
    </row>
    <row r="37" spans="1:4" ht="19.2" customHeight="1">
      <c r="A37" s="36" t="s">
        <v>227</v>
      </c>
      <c r="B37" s="41" t="s">
        <v>496</v>
      </c>
      <c r="C37" s="51" t="s">
        <v>927</v>
      </c>
      <c r="D37" s="49" t="s">
        <v>2581</v>
      </c>
    </row>
    <row r="38" spans="1:4" ht="19.2" customHeight="1">
      <c r="A38" s="36" t="s">
        <v>228</v>
      </c>
      <c r="B38" s="41" t="s">
        <v>508</v>
      </c>
      <c r="C38" s="51" t="s">
        <v>927</v>
      </c>
      <c r="D38" s="49" t="s">
        <v>2581</v>
      </c>
    </row>
    <row r="39" spans="1:4" ht="19.2" customHeight="1">
      <c r="A39" s="36" t="s">
        <v>229</v>
      </c>
      <c r="B39" s="41" t="s">
        <v>509</v>
      </c>
      <c r="C39" s="51" t="s">
        <v>927</v>
      </c>
      <c r="D39" s="49" t="s">
        <v>2581</v>
      </c>
    </row>
    <row r="40" spans="1:4" ht="19.2" customHeight="1">
      <c r="A40" s="36" t="s">
        <v>230</v>
      </c>
      <c r="B40" s="41" t="s">
        <v>510</v>
      </c>
      <c r="C40" s="51" t="s">
        <v>927</v>
      </c>
      <c r="D40" s="49" t="s">
        <v>2581</v>
      </c>
    </row>
    <row r="41" spans="1:4" ht="19.2" customHeight="1">
      <c r="A41" s="36" t="s">
        <v>243</v>
      </c>
      <c r="B41" s="41" t="s">
        <v>499</v>
      </c>
      <c r="C41" s="51" t="s">
        <v>927</v>
      </c>
      <c r="D41" s="49" t="s">
        <v>2581</v>
      </c>
    </row>
    <row r="42" spans="1:4" ht="19.2" customHeight="1">
      <c r="A42" s="36" t="s">
        <v>2563</v>
      </c>
      <c r="B42" s="41" t="s">
        <v>512</v>
      </c>
      <c r="C42" s="51" t="s">
        <v>927</v>
      </c>
      <c r="D42" s="49" t="s">
        <v>2581</v>
      </c>
    </row>
    <row r="43" spans="1:4" ht="19.2" customHeight="1">
      <c r="A43" s="39" t="s">
        <v>254</v>
      </c>
      <c r="B43" s="40" t="s">
        <v>99</v>
      </c>
      <c r="C43" s="51" t="s">
        <v>927</v>
      </c>
      <c r="D43" s="49" t="s">
        <v>2581</v>
      </c>
    </row>
    <row r="44" spans="1:4" ht="19.2" customHeight="1">
      <c r="A44" s="36" t="s">
        <v>266</v>
      </c>
      <c r="B44" s="41" t="s">
        <v>510</v>
      </c>
      <c r="C44" s="51" t="s">
        <v>927</v>
      </c>
      <c r="D44" s="49" t="s">
        <v>2581</v>
      </c>
    </row>
    <row r="45" spans="1:4" ht="19.2" customHeight="1">
      <c r="A45" s="36" t="s">
        <v>681</v>
      </c>
      <c r="B45" s="41" t="s">
        <v>505</v>
      </c>
      <c r="C45" s="51" t="s">
        <v>927</v>
      </c>
      <c r="D45" s="49" t="s">
        <v>2581</v>
      </c>
    </row>
    <row r="46" spans="1:4" ht="19.2" customHeight="1">
      <c r="A46" s="36" t="s">
        <v>1072</v>
      </c>
      <c r="B46" s="41" t="s">
        <v>504</v>
      </c>
      <c r="C46" s="51" t="s">
        <v>927</v>
      </c>
      <c r="D46" s="49" t="s">
        <v>2581</v>
      </c>
    </row>
    <row r="47" spans="1:4" ht="19.2" customHeight="1">
      <c r="A47" s="36" t="s">
        <v>269</v>
      </c>
      <c r="B47" s="41" t="s">
        <v>97</v>
      </c>
      <c r="C47" s="51" t="s">
        <v>927</v>
      </c>
      <c r="D47" s="49" t="s">
        <v>2581</v>
      </c>
    </row>
    <row r="48" spans="1:4" ht="19.2" customHeight="1">
      <c r="A48" s="39" t="s">
        <v>275</v>
      </c>
      <c r="B48" s="40" t="s">
        <v>99</v>
      </c>
      <c r="C48" s="51" t="s">
        <v>927</v>
      </c>
      <c r="D48" s="49" t="s">
        <v>2581</v>
      </c>
    </row>
    <row r="49" spans="1:4" ht="19.2" customHeight="1">
      <c r="A49" s="36" t="s">
        <v>284</v>
      </c>
      <c r="B49" s="41" t="s">
        <v>285</v>
      </c>
      <c r="C49" s="51" t="s">
        <v>927</v>
      </c>
      <c r="D49" s="49" t="s">
        <v>2581</v>
      </c>
    </row>
    <row r="50" spans="1:4" ht="19.2" customHeight="1">
      <c r="A50" s="36" t="s">
        <v>287</v>
      </c>
      <c r="B50" s="41" t="s">
        <v>499</v>
      </c>
      <c r="C50" s="51" t="s">
        <v>927</v>
      </c>
      <c r="D50" s="49" t="s">
        <v>2581</v>
      </c>
    </row>
    <row r="51" spans="1:4" ht="19.2" customHeight="1">
      <c r="A51" s="39" t="s">
        <v>288</v>
      </c>
      <c r="B51" s="40" t="s">
        <v>99</v>
      </c>
      <c r="C51" s="51" t="s">
        <v>927</v>
      </c>
      <c r="D51" s="49" t="s">
        <v>2581</v>
      </c>
    </row>
    <row r="52" spans="1:4" ht="19.2" customHeight="1">
      <c r="A52" s="36" t="s">
        <v>535</v>
      </c>
      <c r="B52" s="41" t="s">
        <v>2564</v>
      </c>
      <c r="C52" s="51" t="s">
        <v>927</v>
      </c>
      <c r="D52" s="49" t="s">
        <v>2581</v>
      </c>
    </row>
    <row r="53" spans="1:4" ht="19.2" customHeight="1">
      <c r="A53" s="39" t="s">
        <v>606</v>
      </c>
      <c r="B53" s="41" t="s">
        <v>499</v>
      </c>
      <c r="C53" s="51" t="s">
        <v>927</v>
      </c>
      <c r="D53" s="49" t="s">
        <v>2581</v>
      </c>
    </row>
    <row r="54" spans="1:4" ht="19.2" customHeight="1">
      <c r="A54" s="36" t="s">
        <v>2244</v>
      </c>
      <c r="B54" s="41" t="s">
        <v>501</v>
      </c>
      <c r="C54" s="51" t="s">
        <v>927</v>
      </c>
      <c r="D54" s="49" t="s">
        <v>2581</v>
      </c>
    </row>
    <row r="55" spans="1:4" ht="19.2" customHeight="1">
      <c r="A55" s="39" t="s">
        <v>638</v>
      </c>
      <c r="B55" s="40" t="s">
        <v>99</v>
      </c>
      <c r="C55" s="51" t="s">
        <v>927</v>
      </c>
      <c r="D55" s="49" t="s">
        <v>2581</v>
      </c>
    </row>
    <row r="56" spans="1:4" ht="19.2" customHeight="1">
      <c r="A56" s="39" t="s">
        <v>2524</v>
      </c>
      <c r="B56" s="40" t="s">
        <v>99</v>
      </c>
      <c r="C56" s="51" t="s">
        <v>927</v>
      </c>
      <c r="D56" s="49" t="s">
        <v>2581</v>
      </c>
    </row>
    <row r="57" spans="1:4" ht="19.2" customHeight="1">
      <c r="A57" s="36" t="s">
        <v>541</v>
      </c>
      <c r="B57" s="41" t="s">
        <v>511</v>
      </c>
      <c r="C57" s="51" t="s">
        <v>927</v>
      </c>
      <c r="D57" s="49" t="s">
        <v>2581</v>
      </c>
    </row>
    <row r="58" spans="1:4" ht="19.2" customHeight="1">
      <c r="A58" s="36" t="s">
        <v>1082</v>
      </c>
      <c r="B58" s="41" t="s">
        <v>97</v>
      </c>
      <c r="C58" s="51" t="s">
        <v>927</v>
      </c>
      <c r="D58" s="49" t="s">
        <v>2581</v>
      </c>
    </row>
    <row r="59" spans="1:4" ht="19.2" customHeight="1">
      <c r="A59" s="39" t="s">
        <v>2525</v>
      </c>
      <c r="B59" s="40" t="s">
        <v>99</v>
      </c>
      <c r="C59" s="51" t="s">
        <v>927</v>
      </c>
      <c r="D59" s="49" t="s">
        <v>2581</v>
      </c>
    </row>
    <row r="60" spans="1:4" ht="19.2" customHeight="1">
      <c r="A60" s="36" t="s">
        <v>295</v>
      </c>
      <c r="B60" s="41" t="s">
        <v>512</v>
      </c>
      <c r="C60" s="51" t="s">
        <v>927</v>
      </c>
      <c r="D60" s="49" t="s">
        <v>2581</v>
      </c>
    </row>
    <row r="61" spans="1:4" ht="19.2" customHeight="1">
      <c r="A61" s="39" t="s">
        <v>300</v>
      </c>
      <c r="B61" s="40" t="s">
        <v>99</v>
      </c>
      <c r="C61" s="51" t="s">
        <v>927</v>
      </c>
      <c r="D61" s="49" t="s">
        <v>2581</v>
      </c>
    </row>
    <row r="62" spans="1:4" ht="19.2" customHeight="1">
      <c r="A62" s="36" t="s">
        <v>301</v>
      </c>
      <c r="B62" s="41" t="s">
        <v>513</v>
      </c>
      <c r="C62" s="51" t="s">
        <v>927</v>
      </c>
      <c r="D62" s="49" t="s">
        <v>2581</v>
      </c>
    </row>
    <row r="63" spans="1:4" ht="19.2" customHeight="1">
      <c r="A63" s="39" t="s">
        <v>308</v>
      </c>
      <c r="B63" s="40" t="s">
        <v>309</v>
      </c>
      <c r="C63" s="51" t="s">
        <v>2568</v>
      </c>
      <c r="D63" s="49" t="s">
        <v>2581</v>
      </c>
    </row>
    <row r="64" spans="1:4" ht="19.2" customHeight="1">
      <c r="A64" s="36" t="s">
        <v>2247</v>
      </c>
      <c r="B64" s="41" t="s">
        <v>506</v>
      </c>
      <c r="C64" s="51" t="s">
        <v>927</v>
      </c>
      <c r="D64" s="49" t="s">
        <v>2581</v>
      </c>
    </row>
    <row r="65" spans="1:4" ht="19.2" customHeight="1">
      <c r="A65" s="39" t="s">
        <v>572</v>
      </c>
      <c r="B65" s="40" t="s">
        <v>99</v>
      </c>
      <c r="C65" s="51" t="s">
        <v>927</v>
      </c>
      <c r="D65" s="49" t="s">
        <v>2581</v>
      </c>
    </row>
    <row r="66" spans="1:4" ht="19.2" customHeight="1">
      <c r="A66" s="39" t="s">
        <v>2526</v>
      </c>
      <c r="B66" s="40" t="s">
        <v>99</v>
      </c>
      <c r="C66" s="51" t="s">
        <v>927</v>
      </c>
      <c r="D66" s="49" t="s">
        <v>2581</v>
      </c>
    </row>
    <row r="67" spans="1:4" ht="19.2" customHeight="1">
      <c r="A67" s="36" t="s">
        <v>327</v>
      </c>
      <c r="B67" s="41" t="s">
        <v>499</v>
      </c>
      <c r="C67" s="51" t="s">
        <v>927</v>
      </c>
      <c r="D67" s="49" t="s">
        <v>2581</v>
      </c>
    </row>
    <row r="68" spans="1:4" ht="19.2" customHeight="1">
      <c r="A68" s="36" t="s">
        <v>330</v>
      </c>
      <c r="B68" s="41" t="s">
        <v>514</v>
      </c>
      <c r="C68" s="51" t="s">
        <v>927</v>
      </c>
      <c r="D68" s="49" t="s">
        <v>2581</v>
      </c>
    </row>
    <row r="69" spans="1:4" ht="19.2" customHeight="1">
      <c r="A69" s="36" t="s">
        <v>337</v>
      </c>
      <c r="B69" s="41" t="s">
        <v>97</v>
      </c>
      <c r="C69" s="51" t="s">
        <v>927</v>
      </c>
      <c r="D69" s="49" t="s">
        <v>2581</v>
      </c>
    </row>
    <row r="70" spans="1:4" ht="19.2" customHeight="1">
      <c r="A70" s="36" t="s">
        <v>340</v>
      </c>
      <c r="B70" s="41" t="s">
        <v>515</v>
      </c>
      <c r="C70" s="51" t="s">
        <v>927</v>
      </c>
      <c r="D70" s="49" t="s">
        <v>2581</v>
      </c>
    </row>
    <row r="71" spans="1:4" ht="19.2" customHeight="1">
      <c r="A71" s="39" t="s">
        <v>2562</v>
      </c>
      <c r="B71" s="41" t="s">
        <v>516</v>
      </c>
      <c r="C71" s="51" t="s">
        <v>927</v>
      </c>
      <c r="D71" s="49" t="s">
        <v>2581</v>
      </c>
    </row>
    <row r="72" spans="1:4" ht="19.2" customHeight="1">
      <c r="A72" s="39" t="s">
        <v>679</v>
      </c>
      <c r="B72" s="41" t="s">
        <v>516</v>
      </c>
      <c r="C72" s="51" t="s">
        <v>927</v>
      </c>
      <c r="D72" s="49" t="s">
        <v>2581</v>
      </c>
    </row>
    <row r="73" spans="1:4" ht="19.2" customHeight="1">
      <c r="A73" s="36" t="s">
        <v>345</v>
      </c>
      <c r="B73" s="41" t="s">
        <v>517</v>
      </c>
      <c r="C73" s="51" t="s">
        <v>927</v>
      </c>
      <c r="D73" s="49" t="s">
        <v>2581</v>
      </c>
    </row>
    <row r="74" spans="1:4" ht="19.2" customHeight="1">
      <c r="A74" s="36" t="s">
        <v>582</v>
      </c>
      <c r="B74" s="41" t="s">
        <v>97</v>
      </c>
      <c r="C74" s="51" t="s">
        <v>927</v>
      </c>
      <c r="D74" s="49" t="s">
        <v>2581</v>
      </c>
    </row>
    <row r="75" spans="1:4" ht="19.2" customHeight="1">
      <c r="A75" s="36" t="s">
        <v>2550</v>
      </c>
      <c r="B75" s="41" t="s">
        <v>132</v>
      </c>
      <c r="C75" s="51" t="s">
        <v>927</v>
      </c>
      <c r="D75" s="49" t="s">
        <v>2581</v>
      </c>
    </row>
    <row r="76" spans="1:4" ht="19.2" customHeight="1">
      <c r="A76" s="39" t="s">
        <v>731</v>
      </c>
      <c r="B76" s="40" t="s">
        <v>99</v>
      </c>
      <c r="C76" s="51" t="s">
        <v>927</v>
      </c>
      <c r="D76" s="49" t="s">
        <v>2581</v>
      </c>
    </row>
    <row r="77" spans="1:4" ht="19.2" customHeight="1">
      <c r="A77" s="36" t="s">
        <v>361</v>
      </c>
      <c r="B77" s="41" t="s">
        <v>506</v>
      </c>
      <c r="C77" s="51" t="s">
        <v>927</v>
      </c>
      <c r="D77" s="49" t="s">
        <v>2581</v>
      </c>
    </row>
    <row r="78" spans="1:4" ht="19.2" customHeight="1">
      <c r="A78" s="36" t="s">
        <v>363</v>
      </c>
      <c r="B78" s="41" t="s">
        <v>97</v>
      </c>
      <c r="C78" s="51" t="s">
        <v>927</v>
      </c>
      <c r="D78" s="49" t="s">
        <v>2581</v>
      </c>
    </row>
    <row r="79" spans="1:4" ht="19.2" customHeight="1">
      <c r="A79" s="39" t="s">
        <v>600</v>
      </c>
      <c r="B79" s="41" t="s">
        <v>512</v>
      </c>
      <c r="C79" s="51" t="s">
        <v>927</v>
      </c>
      <c r="D79" s="49" t="s">
        <v>2581</v>
      </c>
    </row>
    <row r="80" spans="1:4" ht="19.2" customHeight="1">
      <c r="A80" s="36" t="s">
        <v>366</v>
      </c>
      <c r="B80" s="41" t="s">
        <v>518</v>
      </c>
      <c r="C80" s="51" t="s">
        <v>927</v>
      </c>
      <c r="D80" s="49" t="s">
        <v>2581</v>
      </c>
    </row>
    <row r="81" spans="1:4" ht="19.2" customHeight="1">
      <c r="A81" s="36" t="s">
        <v>367</v>
      </c>
      <c r="B81" s="41" t="s">
        <v>519</v>
      </c>
      <c r="C81" s="51" t="s">
        <v>927</v>
      </c>
      <c r="D81" s="49" t="s">
        <v>2581</v>
      </c>
    </row>
    <row r="82" spans="1:4" ht="19.2" customHeight="1">
      <c r="A82" s="39" t="s">
        <v>639</v>
      </c>
      <c r="B82" s="40" t="s">
        <v>99</v>
      </c>
      <c r="C82" s="51" t="s">
        <v>927</v>
      </c>
      <c r="D82" s="49" t="s">
        <v>2581</v>
      </c>
    </row>
    <row r="83" spans="1:4" ht="19.2" customHeight="1">
      <c r="A83" s="36" t="s">
        <v>369</v>
      </c>
      <c r="B83" s="41" t="s">
        <v>501</v>
      </c>
      <c r="C83" s="51" t="s">
        <v>927</v>
      </c>
      <c r="D83" s="49" t="s">
        <v>2581</v>
      </c>
    </row>
    <row r="84" spans="1:4" ht="19.2" customHeight="1">
      <c r="A84" s="39" t="s">
        <v>573</v>
      </c>
      <c r="B84" s="40" t="s">
        <v>99</v>
      </c>
      <c r="C84" s="51" t="s">
        <v>927</v>
      </c>
      <c r="D84" s="49" t="s">
        <v>2581</v>
      </c>
    </row>
    <row r="85" spans="1:4" ht="19.2" customHeight="1">
      <c r="A85" s="36" t="s">
        <v>373</v>
      </c>
      <c r="B85" s="41" t="s">
        <v>97</v>
      </c>
      <c r="C85" s="51" t="s">
        <v>927</v>
      </c>
      <c r="D85" s="49" t="s">
        <v>2581</v>
      </c>
    </row>
    <row r="86" spans="1:4" ht="19.2" customHeight="1">
      <c r="A86" s="39" t="s">
        <v>640</v>
      </c>
      <c r="B86" s="40" t="s">
        <v>99</v>
      </c>
      <c r="C86" s="51" t="s">
        <v>927</v>
      </c>
      <c r="D86" s="49" t="s">
        <v>2581</v>
      </c>
    </row>
    <row r="87" spans="1:4" ht="19.2" customHeight="1">
      <c r="A87" s="39" t="s">
        <v>574</v>
      </c>
      <c r="B87" s="40" t="s">
        <v>99</v>
      </c>
      <c r="C87" s="51" t="s">
        <v>927</v>
      </c>
      <c r="D87" s="49" t="s">
        <v>2581</v>
      </c>
    </row>
    <row r="88" spans="1:4" ht="19.2" customHeight="1">
      <c r="A88" s="39" t="s">
        <v>382</v>
      </c>
      <c r="B88" s="40" t="s">
        <v>99</v>
      </c>
      <c r="C88" s="51" t="s">
        <v>927</v>
      </c>
      <c r="D88" s="49" t="s">
        <v>2581</v>
      </c>
    </row>
    <row r="89" spans="1:4" ht="19.2" customHeight="1">
      <c r="A89" s="39" t="s">
        <v>2527</v>
      </c>
      <c r="B89" s="40" t="s">
        <v>99</v>
      </c>
      <c r="C89" s="51" t="s">
        <v>927</v>
      </c>
      <c r="D89" s="49" t="s">
        <v>2581</v>
      </c>
    </row>
    <row r="90" spans="1:4" ht="19.2" customHeight="1">
      <c r="A90" s="36" t="s">
        <v>386</v>
      </c>
      <c r="B90" s="41" t="s">
        <v>506</v>
      </c>
      <c r="C90" s="51" t="s">
        <v>927</v>
      </c>
      <c r="D90" s="49" t="s">
        <v>2581</v>
      </c>
    </row>
    <row r="91" spans="1:4" ht="19.2" customHeight="1">
      <c r="A91" s="36" t="s">
        <v>389</v>
      </c>
      <c r="B91" s="41" t="s">
        <v>520</v>
      </c>
      <c r="C91" s="51" t="s">
        <v>927</v>
      </c>
      <c r="D91" s="49" t="s">
        <v>2581</v>
      </c>
    </row>
    <row r="92" spans="1:4" ht="19.2" customHeight="1">
      <c r="A92" s="39" t="s">
        <v>185</v>
      </c>
      <c r="B92" s="41" t="s">
        <v>503</v>
      </c>
      <c r="C92" s="51" t="s">
        <v>927</v>
      </c>
      <c r="D92" s="49" t="s">
        <v>2581</v>
      </c>
    </row>
    <row r="93" spans="1:4" ht="19.2" customHeight="1">
      <c r="A93" s="39" t="s">
        <v>732</v>
      </c>
      <c r="B93" s="40" t="s">
        <v>99</v>
      </c>
      <c r="C93" s="51" t="s">
        <v>927</v>
      </c>
      <c r="D93" s="49" t="s">
        <v>2581</v>
      </c>
    </row>
    <row r="94" spans="1:4" ht="19.2" customHeight="1">
      <c r="A94" s="36" t="s">
        <v>682</v>
      </c>
      <c r="B94" s="41" t="s">
        <v>525</v>
      </c>
      <c r="C94" s="51" t="s">
        <v>927</v>
      </c>
      <c r="D94" s="49" t="s">
        <v>2581</v>
      </c>
    </row>
    <row r="95" spans="1:4" ht="19.2" customHeight="1">
      <c r="A95" s="36" t="s">
        <v>392</v>
      </c>
      <c r="B95" s="41" t="s">
        <v>521</v>
      </c>
      <c r="C95" s="51" t="s">
        <v>927</v>
      </c>
      <c r="D95" s="49" t="s">
        <v>2581</v>
      </c>
    </row>
    <row r="96" spans="1:4" ht="19.2" customHeight="1">
      <c r="A96" s="36" t="s">
        <v>2544</v>
      </c>
      <c r="B96" s="41" t="s">
        <v>97</v>
      </c>
      <c r="C96" s="51" t="s">
        <v>927</v>
      </c>
      <c r="D96" s="49" t="s">
        <v>2581</v>
      </c>
    </row>
    <row r="97" spans="1:4" ht="19.2" customHeight="1">
      <c r="A97" s="39" t="s">
        <v>461</v>
      </c>
      <c r="B97" s="41" t="s">
        <v>516</v>
      </c>
      <c r="C97" s="51" t="s">
        <v>927</v>
      </c>
      <c r="D97" s="49" t="s">
        <v>2581</v>
      </c>
    </row>
    <row r="98" spans="1:4" ht="19.2" customHeight="1">
      <c r="A98" s="39" t="s">
        <v>2528</v>
      </c>
      <c r="B98" s="40" t="s">
        <v>99</v>
      </c>
      <c r="C98" s="51" t="s">
        <v>927</v>
      </c>
      <c r="D98" s="49" t="s">
        <v>2581</v>
      </c>
    </row>
    <row r="99" spans="1:4" ht="19.2" customHeight="1">
      <c r="A99" s="39" t="s">
        <v>643</v>
      </c>
      <c r="B99" s="40" t="s">
        <v>99</v>
      </c>
      <c r="C99" s="51" t="s">
        <v>927</v>
      </c>
      <c r="D99" s="49" t="s">
        <v>2581</v>
      </c>
    </row>
    <row r="100" spans="1:4" ht="19.2" customHeight="1">
      <c r="A100" s="36" t="s">
        <v>394</v>
      </c>
      <c r="B100" s="41" t="s">
        <v>522</v>
      </c>
      <c r="C100" s="51" t="s">
        <v>927</v>
      </c>
      <c r="D100" s="49" t="s">
        <v>2581</v>
      </c>
    </row>
    <row r="101" spans="1:4" ht="19.2" customHeight="1">
      <c r="A101" s="36" t="s">
        <v>395</v>
      </c>
      <c r="B101" s="41" t="s">
        <v>523</v>
      </c>
      <c r="C101" s="51" t="s">
        <v>927</v>
      </c>
      <c r="D101" s="49" t="s">
        <v>2581</v>
      </c>
    </row>
    <row r="102" spans="1:4" ht="19.2" customHeight="1">
      <c r="A102" s="39" t="s">
        <v>397</v>
      </c>
      <c r="B102" s="41" t="s">
        <v>512</v>
      </c>
      <c r="C102" s="51" t="s">
        <v>927</v>
      </c>
      <c r="D102" s="49" t="s">
        <v>2581</v>
      </c>
    </row>
    <row r="103" spans="1:4" ht="19.2" customHeight="1">
      <c r="A103" s="39" t="s">
        <v>575</v>
      </c>
      <c r="B103" s="40" t="s">
        <v>99</v>
      </c>
      <c r="C103" s="51" t="s">
        <v>927</v>
      </c>
      <c r="D103" s="49" t="s">
        <v>2581</v>
      </c>
    </row>
    <row r="104" spans="1:4" ht="19.2" customHeight="1">
      <c r="A104" s="36" t="s">
        <v>401</v>
      </c>
      <c r="B104" s="41" t="s">
        <v>132</v>
      </c>
      <c r="C104" s="51" t="s">
        <v>927</v>
      </c>
      <c r="D104" s="49" t="s">
        <v>2581</v>
      </c>
    </row>
    <row r="105" spans="1:4" ht="19.2" customHeight="1">
      <c r="A105" s="39" t="s">
        <v>410</v>
      </c>
      <c r="B105" s="41" t="s">
        <v>524</v>
      </c>
      <c r="C105" s="51" t="s">
        <v>927</v>
      </c>
      <c r="D105" s="49" t="s">
        <v>2581</v>
      </c>
    </row>
    <row r="106" spans="1:4" ht="19.2" customHeight="1">
      <c r="A106" s="39" t="s">
        <v>413</v>
      </c>
      <c r="B106" s="41" t="s">
        <v>525</v>
      </c>
      <c r="C106" s="51" t="s">
        <v>927</v>
      </c>
      <c r="D106" s="49" t="s">
        <v>2581</v>
      </c>
    </row>
    <row r="107" spans="1:4" ht="19.2" customHeight="1">
      <c r="A107" s="39" t="s">
        <v>755</v>
      </c>
      <c r="B107" s="41" t="s">
        <v>524</v>
      </c>
      <c r="C107" s="51" t="s">
        <v>927</v>
      </c>
      <c r="D107" s="49" t="s">
        <v>2581</v>
      </c>
    </row>
    <row r="108" spans="1:4" ht="19.2" customHeight="1">
      <c r="A108" s="39" t="s">
        <v>427</v>
      </c>
      <c r="B108" s="41" t="s">
        <v>526</v>
      </c>
      <c r="C108" s="51" t="s">
        <v>927</v>
      </c>
      <c r="D108" s="49" t="s">
        <v>2581</v>
      </c>
    </row>
    <row r="109" spans="1:4" ht="19.2" customHeight="1">
      <c r="A109" s="36" t="s">
        <v>651</v>
      </c>
      <c r="B109" s="41" t="s">
        <v>97</v>
      </c>
      <c r="C109" s="51" t="s">
        <v>927</v>
      </c>
      <c r="D109" s="49" t="s">
        <v>2581</v>
      </c>
    </row>
    <row r="110" spans="1:4" ht="19.2" customHeight="1">
      <c r="A110" s="36" t="s">
        <v>434</v>
      </c>
      <c r="B110" s="41" t="s">
        <v>97</v>
      </c>
      <c r="C110" s="51" t="s">
        <v>927</v>
      </c>
      <c r="D110" s="49" t="s">
        <v>2581</v>
      </c>
    </row>
    <row r="111" spans="1:4" ht="19.2" customHeight="1">
      <c r="A111" s="39" t="s">
        <v>435</v>
      </c>
      <c r="B111" s="41" t="s">
        <v>505</v>
      </c>
      <c r="C111" s="51" t="s">
        <v>927</v>
      </c>
      <c r="D111" s="49" t="s">
        <v>2581</v>
      </c>
    </row>
    <row r="112" spans="1:4" ht="19.2" customHeight="1">
      <c r="A112" s="36" t="s">
        <v>1090</v>
      </c>
      <c r="B112" s="40" t="s">
        <v>1091</v>
      </c>
      <c r="C112" s="51" t="s">
        <v>927</v>
      </c>
      <c r="D112" s="49" t="s">
        <v>2581</v>
      </c>
    </row>
    <row r="113" spans="1:4" ht="19.2" customHeight="1">
      <c r="A113" s="39" t="s">
        <v>2283</v>
      </c>
      <c r="B113" s="41" t="s">
        <v>521</v>
      </c>
      <c r="C113" s="51" t="s">
        <v>927</v>
      </c>
      <c r="D113" s="49" t="s">
        <v>2581</v>
      </c>
    </row>
    <row r="114" spans="1:4" ht="19.2" customHeight="1">
      <c r="A114" s="36" t="s">
        <v>683</v>
      </c>
      <c r="B114" s="41" t="s">
        <v>503</v>
      </c>
      <c r="C114" s="51" t="s">
        <v>927</v>
      </c>
      <c r="D114" s="49" t="s">
        <v>2581</v>
      </c>
    </row>
    <row r="115" spans="1:4" ht="19.2" customHeight="1">
      <c r="A115" s="39" t="s">
        <v>2529</v>
      </c>
      <c r="B115" s="40" t="s">
        <v>99</v>
      </c>
      <c r="C115" s="51" t="s">
        <v>927</v>
      </c>
      <c r="D115" s="49" t="s">
        <v>2581</v>
      </c>
    </row>
    <row r="116" spans="1:4" ht="19.2" customHeight="1">
      <c r="A116" s="39" t="s">
        <v>450</v>
      </c>
      <c r="B116" s="40" t="s">
        <v>99</v>
      </c>
      <c r="C116" s="51" t="s">
        <v>927</v>
      </c>
      <c r="D116" s="49" t="s">
        <v>2581</v>
      </c>
    </row>
    <row r="117" spans="1:4" ht="19.2" customHeight="1">
      <c r="A117" s="39" t="s">
        <v>451</v>
      </c>
      <c r="B117" s="41" t="s">
        <v>527</v>
      </c>
      <c r="C117" s="51" t="s">
        <v>927</v>
      </c>
      <c r="D117" s="49" t="s">
        <v>2581</v>
      </c>
    </row>
    <row r="118" spans="1:4" ht="19.2" customHeight="1">
      <c r="A118" s="36" t="s">
        <v>452</v>
      </c>
      <c r="B118" s="41" t="s">
        <v>97</v>
      </c>
      <c r="C118" s="51" t="s">
        <v>927</v>
      </c>
      <c r="D118" s="49" t="s">
        <v>2581</v>
      </c>
    </row>
    <row r="119" spans="1:4" ht="19.2" customHeight="1">
      <c r="A119" s="39" t="s">
        <v>454</v>
      </c>
      <c r="B119" s="41" t="s">
        <v>499</v>
      </c>
      <c r="C119" s="51" t="s">
        <v>927</v>
      </c>
      <c r="D119" s="49" t="s">
        <v>2581</v>
      </c>
    </row>
    <row r="120" spans="1:4" ht="19.2" customHeight="1">
      <c r="A120" s="39" t="s">
        <v>455</v>
      </c>
      <c r="B120" s="41" t="s">
        <v>516</v>
      </c>
      <c r="C120" s="51" t="s">
        <v>927</v>
      </c>
      <c r="D120" s="49" t="s">
        <v>2581</v>
      </c>
    </row>
    <row r="121" spans="1:4" ht="19.2" customHeight="1">
      <c r="A121" s="39" t="s">
        <v>614</v>
      </c>
      <c r="B121" s="41" t="s">
        <v>516</v>
      </c>
      <c r="C121" s="51" t="s">
        <v>927</v>
      </c>
      <c r="D121" s="49" t="s">
        <v>2581</v>
      </c>
    </row>
    <row r="122" spans="1:4" ht="19.2" customHeight="1">
      <c r="A122" s="39" t="s">
        <v>458</v>
      </c>
      <c r="B122" s="40" t="s">
        <v>464</v>
      </c>
      <c r="C122" s="51" t="s">
        <v>927</v>
      </c>
      <c r="D122" s="49" t="s">
        <v>2581</v>
      </c>
    </row>
    <row r="123" spans="1:4" ht="19.2" customHeight="1">
      <c r="A123" s="36" t="s">
        <v>734</v>
      </c>
      <c r="B123" s="41" t="s">
        <v>97</v>
      </c>
      <c r="C123" s="51" t="s">
        <v>927</v>
      </c>
      <c r="D123" s="49" t="s">
        <v>2581</v>
      </c>
    </row>
    <row r="124" spans="1:4" ht="19.2" customHeight="1">
      <c r="A124" s="39" t="s">
        <v>2530</v>
      </c>
      <c r="B124" s="40" t="s">
        <v>99</v>
      </c>
      <c r="C124" s="51" t="s">
        <v>927</v>
      </c>
      <c r="D124" s="49" t="s">
        <v>2581</v>
      </c>
    </row>
    <row r="125" spans="1:4" ht="19.2" customHeight="1">
      <c r="A125" s="39" t="s">
        <v>471</v>
      </c>
      <c r="B125" s="41" t="s">
        <v>498</v>
      </c>
      <c r="C125" s="51" t="s">
        <v>927</v>
      </c>
      <c r="D125" s="49" t="s">
        <v>2581</v>
      </c>
    </row>
    <row r="126" spans="1:4" ht="19.2" customHeight="1">
      <c r="A126" s="39" t="s">
        <v>472</v>
      </c>
      <c r="B126" s="41" t="s">
        <v>528</v>
      </c>
      <c r="C126" s="51" t="s">
        <v>927</v>
      </c>
      <c r="D126" s="49" t="s">
        <v>2581</v>
      </c>
    </row>
    <row r="127" spans="1:4" ht="19.2" customHeight="1">
      <c r="A127" s="39" t="s">
        <v>641</v>
      </c>
      <c r="B127" s="40" t="s">
        <v>99</v>
      </c>
      <c r="C127" s="51" t="s">
        <v>927</v>
      </c>
      <c r="D127" s="49" t="s">
        <v>2581</v>
      </c>
    </row>
    <row r="128" spans="1:4" ht="19.2" customHeight="1">
      <c r="A128" s="39" t="s">
        <v>479</v>
      </c>
      <c r="B128" s="40" t="s">
        <v>99</v>
      </c>
      <c r="C128" s="51" t="s">
        <v>927</v>
      </c>
      <c r="D128" s="49" t="s">
        <v>2581</v>
      </c>
    </row>
    <row r="129" spans="1:4" ht="19.2" customHeight="1">
      <c r="A129" s="39" t="s">
        <v>642</v>
      </c>
      <c r="B129" s="40" t="s">
        <v>99</v>
      </c>
      <c r="C129" s="51" t="s">
        <v>927</v>
      </c>
      <c r="D129" s="49" t="s">
        <v>2581</v>
      </c>
    </row>
    <row r="130" spans="1:4" ht="19.2" customHeight="1">
      <c r="A130" s="39" t="s">
        <v>6</v>
      </c>
      <c r="B130" s="41" t="s">
        <v>513</v>
      </c>
      <c r="C130" s="51" t="s">
        <v>927</v>
      </c>
      <c r="D130" s="49" t="s">
        <v>2581</v>
      </c>
    </row>
    <row r="131" spans="1:4" ht="19.2" customHeight="1">
      <c r="A131" s="39" t="s">
        <v>2402</v>
      </c>
      <c r="B131" s="41" t="s">
        <v>513</v>
      </c>
      <c r="C131" s="51" t="s">
        <v>927</v>
      </c>
      <c r="D131" s="49" t="s">
        <v>2581</v>
      </c>
    </row>
    <row r="132" spans="1:4" ht="19.2" customHeight="1">
      <c r="A132" s="39" t="s">
        <v>13</v>
      </c>
      <c r="B132" s="40" t="s">
        <v>99</v>
      </c>
      <c r="C132" s="51" t="s">
        <v>927</v>
      </c>
      <c r="D132" s="49" t="s">
        <v>2581</v>
      </c>
    </row>
    <row r="133" spans="1:4" ht="19.2" customHeight="1">
      <c r="A133" s="39" t="s">
        <v>18</v>
      </c>
      <c r="B133" s="41" t="s">
        <v>512</v>
      </c>
      <c r="C133" s="51" t="s">
        <v>927</v>
      </c>
      <c r="D133" s="49" t="s">
        <v>2581</v>
      </c>
    </row>
    <row r="134" spans="1:4" ht="19.2" customHeight="1">
      <c r="A134" s="39" t="s">
        <v>26</v>
      </c>
      <c r="B134" s="40" t="s">
        <v>99</v>
      </c>
      <c r="C134" s="51" t="s">
        <v>927</v>
      </c>
      <c r="D134" s="49" t="s">
        <v>2581</v>
      </c>
    </row>
    <row r="135" spans="1:4" ht="19.2" customHeight="1">
      <c r="A135" s="39" t="s">
        <v>576</v>
      </c>
      <c r="B135" s="40" t="s">
        <v>99</v>
      </c>
      <c r="C135" s="51" t="s">
        <v>927</v>
      </c>
      <c r="D135" s="49" t="s">
        <v>2581</v>
      </c>
    </row>
    <row r="136" spans="1:4" ht="19.2" customHeight="1">
      <c r="A136" s="39" t="s">
        <v>28</v>
      </c>
      <c r="B136" s="41" t="s">
        <v>496</v>
      </c>
      <c r="C136" s="51" t="s">
        <v>927</v>
      </c>
      <c r="D136" s="49" t="s">
        <v>2581</v>
      </c>
    </row>
    <row r="137" spans="1:4" ht="19.2" customHeight="1">
      <c r="A137" s="36" t="s">
        <v>29</v>
      </c>
      <c r="B137" s="41" t="s">
        <v>97</v>
      </c>
      <c r="C137" s="51" t="s">
        <v>927</v>
      </c>
      <c r="D137" s="49" t="s">
        <v>2581</v>
      </c>
    </row>
    <row r="138" spans="1:4" ht="19.2" customHeight="1">
      <c r="A138" s="39" t="s">
        <v>30</v>
      </c>
      <c r="B138" s="40" t="s">
        <v>99</v>
      </c>
      <c r="C138" s="51" t="s">
        <v>927</v>
      </c>
      <c r="D138" s="49" t="s">
        <v>2581</v>
      </c>
    </row>
    <row r="139" spans="1:4" ht="19.2" customHeight="1">
      <c r="A139" s="39" t="s">
        <v>2531</v>
      </c>
      <c r="B139" s="40" t="s">
        <v>99</v>
      </c>
      <c r="C139" s="51" t="s">
        <v>927</v>
      </c>
      <c r="D139" s="49" t="s">
        <v>2581</v>
      </c>
    </row>
    <row r="140" spans="1:4" ht="19.2" customHeight="1">
      <c r="A140" s="39" t="s">
        <v>2532</v>
      </c>
      <c r="B140" s="40" t="s">
        <v>99</v>
      </c>
      <c r="C140" s="51" t="s">
        <v>927</v>
      </c>
      <c r="D140" s="49" t="s">
        <v>2581</v>
      </c>
    </row>
    <row r="141" spans="1:4" ht="19.2" customHeight="1">
      <c r="A141" s="39" t="s">
        <v>35</v>
      </c>
      <c r="B141" s="40" t="s">
        <v>99</v>
      </c>
      <c r="C141" s="51" t="s">
        <v>927</v>
      </c>
      <c r="D141" s="49" t="s">
        <v>2581</v>
      </c>
    </row>
    <row r="142" spans="1:4" ht="19.2" customHeight="1">
      <c r="A142" s="39" t="s">
        <v>36</v>
      </c>
      <c r="B142" s="41" t="s">
        <v>525</v>
      </c>
      <c r="C142" s="51" t="s">
        <v>927</v>
      </c>
      <c r="D142" s="49" t="s">
        <v>2581</v>
      </c>
    </row>
    <row r="143" spans="1:4" ht="19.2" customHeight="1">
      <c r="A143" s="39" t="s">
        <v>37</v>
      </c>
      <c r="B143" s="41" t="s">
        <v>522</v>
      </c>
      <c r="C143" s="51" t="s">
        <v>927</v>
      </c>
      <c r="D143" s="49" t="s">
        <v>2581</v>
      </c>
    </row>
    <row r="144" spans="1:4" ht="19.2" customHeight="1">
      <c r="A144" s="36" t="s">
        <v>45</v>
      </c>
      <c r="B144" s="41" t="s">
        <v>97</v>
      </c>
      <c r="C144" s="51" t="s">
        <v>927</v>
      </c>
      <c r="D144" s="49" t="s">
        <v>2581</v>
      </c>
    </row>
    <row r="145" spans="1:4" ht="19.2" customHeight="1">
      <c r="A145" s="39" t="s">
        <v>473</v>
      </c>
      <c r="B145" s="41" t="s">
        <v>500</v>
      </c>
      <c r="C145" s="51" t="s">
        <v>927</v>
      </c>
      <c r="D145" s="49" t="s">
        <v>2581</v>
      </c>
    </row>
    <row r="146" spans="1:4" ht="19.2" customHeight="1">
      <c r="A146" s="39" t="s">
        <v>53</v>
      </c>
      <c r="B146" s="41" t="s">
        <v>529</v>
      </c>
      <c r="C146" s="51" t="s">
        <v>927</v>
      </c>
      <c r="D146" s="49" t="s">
        <v>2581</v>
      </c>
    </row>
    <row r="147" spans="1:4" ht="19.2" customHeight="1">
      <c r="A147" s="39" t="s">
        <v>56</v>
      </c>
      <c r="B147" s="41" t="s">
        <v>505</v>
      </c>
      <c r="C147" s="51" t="s">
        <v>927</v>
      </c>
      <c r="D147" s="49" t="s">
        <v>2581</v>
      </c>
    </row>
    <row r="148" spans="1:4" ht="19.2" customHeight="1">
      <c r="A148" s="39" t="s">
        <v>2533</v>
      </c>
      <c r="B148" s="40" t="s">
        <v>99</v>
      </c>
      <c r="C148" s="51" t="s">
        <v>927</v>
      </c>
      <c r="D148" s="49" t="s">
        <v>2581</v>
      </c>
    </row>
    <row r="149" spans="1:4" ht="19.2" customHeight="1">
      <c r="A149" s="39" t="s">
        <v>2534</v>
      </c>
      <c r="B149" s="40" t="s">
        <v>99</v>
      </c>
      <c r="C149" s="51" t="s">
        <v>927</v>
      </c>
      <c r="D149" s="49" t="s">
        <v>2581</v>
      </c>
    </row>
    <row r="150" spans="1:4" ht="19.2" customHeight="1">
      <c r="A150" s="39" t="s">
        <v>69</v>
      </c>
      <c r="B150" s="40" t="s">
        <v>99</v>
      </c>
      <c r="C150" s="51" t="s">
        <v>927</v>
      </c>
      <c r="D150" s="49" t="s">
        <v>2581</v>
      </c>
    </row>
    <row r="151" spans="1:4" ht="19.2" customHeight="1">
      <c r="A151" s="36" t="s">
        <v>151</v>
      </c>
      <c r="B151" s="41" t="s">
        <v>108</v>
      </c>
      <c r="C151" s="51" t="s">
        <v>927</v>
      </c>
      <c r="D151" s="49" t="s">
        <v>2582</v>
      </c>
    </row>
    <row r="152" spans="1:4" ht="19.2" customHeight="1">
      <c r="A152" s="36" t="s">
        <v>221</v>
      </c>
      <c r="B152" s="41" t="s">
        <v>108</v>
      </c>
      <c r="C152" s="51" t="s">
        <v>927</v>
      </c>
      <c r="D152" s="49" t="s">
        <v>2582</v>
      </c>
    </row>
    <row r="153" spans="1:4" ht="19.2" customHeight="1">
      <c r="A153" s="39" t="s">
        <v>2506</v>
      </c>
      <c r="B153" s="41" t="s">
        <v>108</v>
      </c>
      <c r="C153" s="51" t="s">
        <v>927</v>
      </c>
      <c r="D153" s="49" t="s">
        <v>2582</v>
      </c>
    </row>
    <row r="154" spans="1:4" ht="19.2" customHeight="1">
      <c r="A154" s="36" t="s">
        <v>255</v>
      </c>
      <c r="B154" s="41" t="s">
        <v>108</v>
      </c>
      <c r="C154" s="51" t="s">
        <v>927</v>
      </c>
      <c r="D154" s="49" t="s">
        <v>2582</v>
      </c>
    </row>
    <row r="155" spans="1:4" ht="19.2" customHeight="1">
      <c r="A155" s="36" t="s">
        <v>495</v>
      </c>
      <c r="B155" s="40" t="s">
        <v>108</v>
      </c>
      <c r="C155" s="51" t="s">
        <v>927</v>
      </c>
      <c r="D155" s="49" t="s">
        <v>2582</v>
      </c>
    </row>
    <row r="156" spans="1:4" ht="19.2" customHeight="1">
      <c r="A156" s="36" t="s">
        <v>530</v>
      </c>
      <c r="B156" s="41" t="s">
        <v>108</v>
      </c>
      <c r="C156" s="51" t="s">
        <v>927</v>
      </c>
      <c r="D156" s="49" t="s">
        <v>2582</v>
      </c>
    </row>
    <row r="157" spans="1:4" ht="19.2" customHeight="1">
      <c r="A157" s="36" t="s">
        <v>632</v>
      </c>
      <c r="B157" s="41" t="s">
        <v>108</v>
      </c>
      <c r="C157" s="51" t="s">
        <v>927</v>
      </c>
      <c r="D157" s="49" t="s">
        <v>2582</v>
      </c>
    </row>
    <row r="158" spans="1:4" ht="19.2" customHeight="1">
      <c r="A158" s="36" t="s">
        <v>347</v>
      </c>
      <c r="B158" s="41" t="s">
        <v>108</v>
      </c>
      <c r="C158" s="51" t="s">
        <v>927</v>
      </c>
      <c r="D158" s="49" t="s">
        <v>2582</v>
      </c>
    </row>
    <row r="159" spans="1:4" ht="19.2" customHeight="1">
      <c r="A159" s="36" t="s">
        <v>384</v>
      </c>
      <c r="B159" s="41" t="s">
        <v>108</v>
      </c>
      <c r="C159" s="51" t="s">
        <v>927</v>
      </c>
      <c r="D159" s="49" t="s">
        <v>2582</v>
      </c>
    </row>
    <row r="160" spans="1:4" ht="19.2" customHeight="1">
      <c r="A160" s="39" t="s">
        <v>484</v>
      </c>
      <c r="B160" s="40" t="s">
        <v>108</v>
      </c>
      <c r="C160" s="51" t="s">
        <v>927</v>
      </c>
      <c r="D160" s="49" t="s">
        <v>2582</v>
      </c>
    </row>
    <row r="161" spans="1:4" ht="19.2" customHeight="1">
      <c r="A161" s="39" t="s">
        <v>477</v>
      </c>
      <c r="B161" s="40" t="s">
        <v>108</v>
      </c>
      <c r="C161" s="51" t="s">
        <v>927</v>
      </c>
      <c r="D161" s="49" t="s">
        <v>2582</v>
      </c>
    </row>
    <row r="162" spans="1:4" ht="19.2" customHeight="1">
      <c r="A162" s="39" t="s">
        <v>531</v>
      </c>
      <c r="B162" s="40" t="s">
        <v>108</v>
      </c>
      <c r="C162" s="51" t="s">
        <v>927</v>
      </c>
      <c r="D162" s="49" t="s">
        <v>2582</v>
      </c>
    </row>
    <row r="163" spans="1:4" ht="19.2" customHeight="1">
      <c r="A163" s="39" t="s">
        <v>485</v>
      </c>
      <c r="B163" s="40" t="s">
        <v>108</v>
      </c>
      <c r="C163" s="51" t="s">
        <v>927</v>
      </c>
      <c r="D163" s="49" t="s">
        <v>2582</v>
      </c>
    </row>
    <row r="164" spans="1:4" ht="19.2" customHeight="1">
      <c r="A164" s="39" t="s">
        <v>24</v>
      </c>
      <c r="B164" s="40" t="s">
        <v>108</v>
      </c>
      <c r="C164" s="51" t="s">
        <v>927</v>
      </c>
      <c r="D164" s="49" t="s">
        <v>2582</v>
      </c>
    </row>
    <row r="165" spans="1:4" ht="19.2" customHeight="1">
      <c r="A165" s="39" t="s">
        <v>58</v>
      </c>
      <c r="B165" s="40" t="s">
        <v>108</v>
      </c>
      <c r="C165" s="51" t="s">
        <v>927</v>
      </c>
      <c r="D165" s="49" t="s">
        <v>2582</v>
      </c>
    </row>
    <row r="166" spans="1:4" ht="19.2" customHeight="1">
      <c r="A166" s="39" t="s">
        <v>59</v>
      </c>
      <c r="B166" s="40" t="s">
        <v>108</v>
      </c>
      <c r="C166" s="51" t="s">
        <v>927</v>
      </c>
      <c r="D166" s="49" t="s">
        <v>2582</v>
      </c>
    </row>
    <row r="167" spans="1:4" ht="19.2" customHeight="1">
      <c r="A167" s="39" t="s">
        <v>60</v>
      </c>
      <c r="B167" s="40" t="s">
        <v>108</v>
      </c>
      <c r="C167" s="51" t="s">
        <v>927</v>
      </c>
      <c r="D167" s="49" t="s">
        <v>2582</v>
      </c>
    </row>
    <row r="168" spans="1:4" ht="19.2" customHeight="1">
      <c r="A168" s="39" t="s">
        <v>486</v>
      </c>
      <c r="B168" s="40" t="s">
        <v>108</v>
      </c>
      <c r="C168" s="51" t="s">
        <v>927</v>
      </c>
      <c r="D168" s="49" t="s">
        <v>2582</v>
      </c>
    </row>
    <row r="169" spans="1:4" ht="19.2" customHeight="1">
      <c r="A169" s="39" t="s">
        <v>2507</v>
      </c>
      <c r="B169" s="40" t="s">
        <v>108</v>
      </c>
      <c r="C169" s="51" t="s">
        <v>927</v>
      </c>
      <c r="D169" s="49" t="s">
        <v>2582</v>
      </c>
    </row>
    <row r="170" spans="1:4" ht="19.2" customHeight="1">
      <c r="A170" s="39" t="s">
        <v>63</v>
      </c>
      <c r="B170" s="40" t="s">
        <v>108</v>
      </c>
      <c r="C170" s="51" t="s">
        <v>927</v>
      </c>
      <c r="D170" s="49" t="s">
        <v>2582</v>
      </c>
    </row>
    <row r="171" spans="1:4" ht="19.2" customHeight="1">
      <c r="A171" s="39" t="s">
        <v>64</v>
      </c>
      <c r="B171" s="40" t="s">
        <v>108</v>
      </c>
      <c r="C171" s="51" t="s">
        <v>927</v>
      </c>
      <c r="D171" s="49" t="s">
        <v>2582</v>
      </c>
    </row>
    <row r="172" spans="1:4" ht="19.2" customHeight="1">
      <c r="A172" s="39" t="s">
        <v>391</v>
      </c>
      <c r="B172" s="41" t="s">
        <v>108</v>
      </c>
      <c r="C172" s="51" t="s">
        <v>927</v>
      </c>
      <c r="D172" s="49" t="s">
        <v>2582</v>
      </c>
    </row>
    <row r="173" spans="1:4" ht="19.2" customHeight="1">
      <c r="A173" s="44" t="s">
        <v>459</v>
      </c>
      <c r="B173" s="45" t="s">
        <v>460</v>
      </c>
      <c r="C173" s="51" t="s">
        <v>927</v>
      </c>
      <c r="D173" s="49" t="s">
        <v>2569</v>
      </c>
    </row>
    <row r="174" spans="1:4" ht="19.2" customHeight="1">
      <c r="A174" s="36" t="s">
        <v>609</v>
      </c>
      <c r="B174" s="41" t="s">
        <v>608</v>
      </c>
      <c r="C174" s="51" t="s">
        <v>927</v>
      </c>
      <c r="D174" s="49" t="s">
        <v>2569</v>
      </c>
    </row>
    <row r="175" spans="1:4" ht="19.2" customHeight="1">
      <c r="A175" s="39" t="s">
        <v>489</v>
      </c>
      <c r="B175" s="40" t="s">
        <v>490</v>
      </c>
      <c r="C175" s="51" t="s">
        <v>927</v>
      </c>
      <c r="D175" s="49" t="s">
        <v>2569</v>
      </c>
    </row>
    <row r="176" spans="1:4" ht="19.2" customHeight="1">
      <c r="A176" s="36" t="s">
        <v>492</v>
      </c>
      <c r="B176" s="41" t="s">
        <v>493</v>
      </c>
      <c r="C176" s="51" t="s">
        <v>927</v>
      </c>
      <c r="D176" s="49" t="s">
        <v>2569</v>
      </c>
    </row>
    <row r="177" spans="1:4" ht="19.2" customHeight="1">
      <c r="A177" s="39" t="s">
        <v>851</v>
      </c>
      <c r="B177" s="40" t="s">
        <v>850</v>
      </c>
      <c r="C177" s="51" t="s">
        <v>927</v>
      </c>
      <c r="D177" s="49" t="s">
        <v>2569</v>
      </c>
    </row>
    <row r="178" spans="1:4" ht="19.2" customHeight="1">
      <c r="A178" s="39" t="s">
        <v>1009</v>
      </c>
      <c r="B178" s="40" t="s">
        <v>1010</v>
      </c>
      <c r="C178" s="51" t="s">
        <v>927</v>
      </c>
      <c r="D178" s="49" t="s">
        <v>2569</v>
      </c>
    </row>
    <row r="179" spans="1:4" ht="19.2" customHeight="1">
      <c r="A179" s="39" t="s">
        <v>595</v>
      </c>
      <c r="B179" s="40" t="s">
        <v>596</v>
      </c>
      <c r="C179" s="51" t="s">
        <v>927</v>
      </c>
      <c r="D179" s="49" t="s">
        <v>2569</v>
      </c>
    </row>
    <row r="180" spans="1:4" ht="19.2" customHeight="1">
      <c r="A180" s="36" t="s">
        <v>607</v>
      </c>
      <c r="B180" s="41" t="s">
        <v>608</v>
      </c>
      <c r="C180" s="51" t="s">
        <v>927</v>
      </c>
      <c r="D180" s="49" t="s">
        <v>2569</v>
      </c>
    </row>
    <row r="181" spans="1:4" ht="19.2" customHeight="1">
      <c r="A181" s="36" t="s">
        <v>462</v>
      </c>
      <c r="B181" s="41" t="s">
        <v>463</v>
      </c>
      <c r="C181" s="51" t="s">
        <v>927</v>
      </c>
      <c r="D181" s="49" t="s">
        <v>2569</v>
      </c>
    </row>
    <row r="182" spans="1:4" ht="19.2" customHeight="1">
      <c r="A182" s="39" t="s">
        <v>2566</v>
      </c>
      <c r="B182" s="40" t="s">
        <v>2565</v>
      </c>
      <c r="C182" s="51" t="s">
        <v>927</v>
      </c>
      <c r="D182" s="49" t="s">
        <v>2569</v>
      </c>
    </row>
    <row r="183" spans="1:4" ht="19.2" customHeight="1">
      <c r="A183" s="36" t="s">
        <v>680</v>
      </c>
      <c r="B183" s="41" t="s">
        <v>463</v>
      </c>
      <c r="C183" s="51" t="s">
        <v>927</v>
      </c>
      <c r="D183" s="49" t="s">
        <v>2569</v>
      </c>
    </row>
    <row r="184" spans="1:4" ht="19.2" customHeight="1">
      <c r="A184" s="39" t="s">
        <v>1094</v>
      </c>
      <c r="B184" s="40" t="s">
        <v>848</v>
      </c>
      <c r="C184" s="51" t="s">
        <v>927</v>
      </c>
      <c r="D184" s="49" t="s">
        <v>2569</v>
      </c>
    </row>
    <row r="185" spans="1:4" ht="19.2" customHeight="1">
      <c r="A185" s="39" t="s">
        <v>491</v>
      </c>
      <c r="B185" s="40" t="s">
        <v>490</v>
      </c>
      <c r="C185" s="51" t="s">
        <v>927</v>
      </c>
      <c r="D185" s="49" t="s">
        <v>2569</v>
      </c>
    </row>
    <row r="186" spans="1:4" ht="19.2" customHeight="1">
      <c r="A186" s="39" t="s">
        <v>1096</v>
      </c>
      <c r="B186" s="40" t="s">
        <v>850</v>
      </c>
      <c r="C186" s="51" t="s">
        <v>927</v>
      </c>
      <c r="D186" s="49" t="s">
        <v>2569</v>
      </c>
    </row>
    <row r="187" spans="1:4" ht="19.2" customHeight="1">
      <c r="A187" s="39" t="s">
        <v>553</v>
      </c>
      <c r="B187" s="40" t="s">
        <v>81</v>
      </c>
      <c r="C187" s="51" t="s">
        <v>927</v>
      </c>
      <c r="D187" s="49" t="s">
        <v>2583</v>
      </c>
    </row>
    <row r="188" spans="1:4" ht="19.2" customHeight="1">
      <c r="A188" s="39" t="s">
        <v>84</v>
      </c>
      <c r="B188" s="40" t="s">
        <v>85</v>
      </c>
      <c r="C188" s="51" t="s">
        <v>927</v>
      </c>
      <c r="D188" s="49" t="s">
        <v>2583</v>
      </c>
    </row>
    <row r="189" spans="1:4" ht="19.2" customHeight="1">
      <c r="A189" s="39" t="s">
        <v>93</v>
      </c>
      <c r="B189" s="40" t="s">
        <v>94</v>
      </c>
      <c r="C189" s="51" t="s">
        <v>927</v>
      </c>
      <c r="D189" s="49" t="s">
        <v>2583</v>
      </c>
    </row>
    <row r="190" spans="1:4" ht="19.2" customHeight="1">
      <c r="A190" s="39" t="s">
        <v>2496</v>
      </c>
      <c r="B190" s="40" t="s">
        <v>2497</v>
      </c>
      <c r="C190" s="51" t="s">
        <v>927</v>
      </c>
      <c r="D190" s="49" t="s">
        <v>2583</v>
      </c>
    </row>
    <row r="191" spans="1:4" ht="19.2" customHeight="1">
      <c r="A191" s="39" t="s">
        <v>104</v>
      </c>
      <c r="B191" s="40" t="s">
        <v>100</v>
      </c>
      <c r="C191" s="51" t="s">
        <v>927</v>
      </c>
      <c r="D191" s="49" t="s">
        <v>2583</v>
      </c>
    </row>
    <row r="192" spans="1:4" ht="19.2" customHeight="1">
      <c r="A192" s="39" t="s">
        <v>106</v>
      </c>
      <c r="B192" s="40" t="s">
        <v>107</v>
      </c>
      <c r="C192" s="51" t="s">
        <v>927</v>
      </c>
      <c r="D192" s="49" t="s">
        <v>2583</v>
      </c>
    </row>
    <row r="193" spans="1:4" ht="19.2" customHeight="1">
      <c r="A193" s="39" t="s">
        <v>109</v>
      </c>
      <c r="B193" s="40" t="s">
        <v>92</v>
      </c>
      <c r="C193" s="51" t="s">
        <v>927</v>
      </c>
      <c r="D193" s="49" t="s">
        <v>2583</v>
      </c>
    </row>
    <row r="194" spans="1:4" ht="19.2" customHeight="1">
      <c r="A194" s="39" t="s">
        <v>79</v>
      </c>
      <c r="B194" s="40" t="s">
        <v>114</v>
      </c>
      <c r="C194" s="51" t="s">
        <v>927</v>
      </c>
      <c r="D194" s="49" t="s">
        <v>2583</v>
      </c>
    </row>
    <row r="195" spans="1:4" ht="19.2" customHeight="1">
      <c r="A195" s="39" t="s">
        <v>121</v>
      </c>
      <c r="B195" s="40" t="s">
        <v>122</v>
      </c>
      <c r="C195" s="51" t="s">
        <v>927</v>
      </c>
      <c r="D195" s="49" t="s">
        <v>2583</v>
      </c>
    </row>
    <row r="196" spans="1:4" ht="19.2" customHeight="1">
      <c r="A196" s="44" t="s">
        <v>142</v>
      </c>
      <c r="B196" s="45" t="s">
        <v>143</v>
      </c>
      <c r="C196" s="51" t="s">
        <v>927</v>
      </c>
      <c r="D196" s="49" t="s">
        <v>2583</v>
      </c>
    </row>
    <row r="197" spans="1:4" ht="19.2" customHeight="1">
      <c r="A197" s="39" t="s">
        <v>589</v>
      </c>
      <c r="B197" s="40" t="s">
        <v>100</v>
      </c>
      <c r="C197" s="51" t="s">
        <v>927</v>
      </c>
      <c r="D197" s="49" t="s">
        <v>2583</v>
      </c>
    </row>
    <row r="198" spans="1:4" ht="19.2" customHeight="1">
      <c r="A198" s="39" t="s">
        <v>145</v>
      </c>
      <c r="B198" s="40" t="s">
        <v>95</v>
      </c>
      <c r="C198" s="51" t="s">
        <v>927</v>
      </c>
      <c r="D198" s="49" t="s">
        <v>2583</v>
      </c>
    </row>
    <row r="199" spans="1:4" ht="19.2" customHeight="1">
      <c r="A199" s="39" t="s">
        <v>593</v>
      </c>
      <c r="B199" s="40" t="s">
        <v>149</v>
      </c>
      <c r="C199" s="51" t="s">
        <v>927</v>
      </c>
      <c r="D199" s="49" t="s">
        <v>2583</v>
      </c>
    </row>
    <row r="200" spans="1:4" ht="19.2" customHeight="1">
      <c r="A200" s="39" t="s">
        <v>578</v>
      </c>
      <c r="B200" s="40" t="s">
        <v>128</v>
      </c>
      <c r="C200" s="51" t="s">
        <v>927</v>
      </c>
      <c r="D200" s="49" t="s">
        <v>2583</v>
      </c>
    </row>
    <row r="201" spans="1:4" ht="19.2" customHeight="1">
      <c r="A201" s="39" t="s">
        <v>154</v>
      </c>
      <c r="B201" s="40" t="s">
        <v>543</v>
      </c>
      <c r="C201" s="51" t="s">
        <v>927</v>
      </c>
      <c r="D201" s="49" t="s">
        <v>2583</v>
      </c>
    </row>
    <row r="202" spans="1:4" ht="19.2" customHeight="1">
      <c r="A202" s="39" t="s">
        <v>158</v>
      </c>
      <c r="B202" s="40" t="s">
        <v>159</v>
      </c>
      <c r="C202" s="51" t="s">
        <v>927</v>
      </c>
      <c r="D202" s="49" t="s">
        <v>2583</v>
      </c>
    </row>
    <row r="203" spans="1:4" ht="19.2" customHeight="1">
      <c r="A203" s="39" t="s">
        <v>161</v>
      </c>
      <c r="B203" s="40" t="s">
        <v>162</v>
      </c>
      <c r="C203" s="51" t="s">
        <v>927</v>
      </c>
      <c r="D203" s="49" t="s">
        <v>2583</v>
      </c>
    </row>
    <row r="204" spans="1:4" ht="19.2" customHeight="1">
      <c r="A204" s="39" t="s">
        <v>168</v>
      </c>
      <c r="B204" s="40" t="s">
        <v>95</v>
      </c>
      <c r="C204" s="51" t="s">
        <v>927</v>
      </c>
      <c r="D204" s="49" t="s">
        <v>2583</v>
      </c>
    </row>
    <row r="205" spans="1:4" ht="19.2" customHeight="1">
      <c r="A205" s="44" t="s">
        <v>2512</v>
      </c>
      <c r="B205" s="45" t="s">
        <v>159</v>
      </c>
      <c r="C205" s="51" t="s">
        <v>927</v>
      </c>
      <c r="D205" s="49" t="s">
        <v>2583</v>
      </c>
    </row>
    <row r="206" spans="1:4" ht="19.2" customHeight="1">
      <c r="A206" s="44" t="s">
        <v>169</v>
      </c>
      <c r="B206" s="45" t="s">
        <v>127</v>
      </c>
      <c r="C206" s="51" t="s">
        <v>927</v>
      </c>
      <c r="D206" s="49" t="s">
        <v>2583</v>
      </c>
    </row>
    <row r="207" spans="1:4" ht="19.2" customHeight="1">
      <c r="A207" s="39" t="s">
        <v>560</v>
      </c>
      <c r="B207" s="40" t="s">
        <v>159</v>
      </c>
      <c r="C207" s="51" t="s">
        <v>927</v>
      </c>
      <c r="D207" s="49" t="s">
        <v>2583</v>
      </c>
    </row>
    <row r="208" spans="1:4" ht="19.2" customHeight="1">
      <c r="A208" s="39" t="s">
        <v>172</v>
      </c>
      <c r="B208" s="40" t="s">
        <v>159</v>
      </c>
      <c r="C208" s="51" t="s">
        <v>927</v>
      </c>
      <c r="D208" s="49" t="s">
        <v>2583</v>
      </c>
    </row>
    <row r="209" spans="1:4" ht="19.2" customHeight="1">
      <c r="A209" s="39" t="s">
        <v>173</v>
      </c>
      <c r="B209" s="40" t="s">
        <v>95</v>
      </c>
      <c r="C209" s="51" t="s">
        <v>927</v>
      </c>
      <c r="D209" s="49" t="s">
        <v>2583</v>
      </c>
    </row>
    <row r="210" spans="1:4" ht="19.2" customHeight="1">
      <c r="A210" s="39" t="s">
        <v>674</v>
      </c>
      <c r="B210" s="40" t="s">
        <v>162</v>
      </c>
      <c r="C210" s="51" t="s">
        <v>927</v>
      </c>
      <c r="D210" s="49" t="s">
        <v>2583</v>
      </c>
    </row>
    <row r="211" spans="1:4" ht="19.2" customHeight="1">
      <c r="A211" s="39" t="s">
        <v>178</v>
      </c>
      <c r="B211" s="40" t="s">
        <v>114</v>
      </c>
      <c r="C211" s="51" t="s">
        <v>927</v>
      </c>
      <c r="D211" s="49" t="s">
        <v>2583</v>
      </c>
    </row>
    <row r="212" spans="1:4" ht="19.2" customHeight="1">
      <c r="A212" s="44" t="s">
        <v>179</v>
      </c>
      <c r="B212" s="45" t="s">
        <v>180</v>
      </c>
      <c r="C212" s="51" t="s">
        <v>927</v>
      </c>
      <c r="D212" s="49" t="s">
        <v>2583</v>
      </c>
    </row>
    <row r="213" spans="1:4" ht="19.2" customHeight="1">
      <c r="A213" s="39" t="s">
        <v>189</v>
      </c>
      <c r="B213" s="40" t="s">
        <v>95</v>
      </c>
      <c r="C213" s="51" t="s">
        <v>927</v>
      </c>
      <c r="D213" s="49" t="s">
        <v>2583</v>
      </c>
    </row>
    <row r="214" spans="1:4" ht="19.2" customHeight="1">
      <c r="A214" s="36" t="s">
        <v>2546</v>
      </c>
      <c r="B214" s="41" t="s">
        <v>652</v>
      </c>
      <c r="C214" s="51" t="s">
        <v>927</v>
      </c>
      <c r="D214" s="49" t="s">
        <v>2583</v>
      </c>
    </row>
    <row r="215" spans="1:4" ht="19.2" customHeight="1">
      <c r="A215" s="39" t="s">
        <v>483</v>
      </c>
      <c r="B215" s="40" t="s">
        <v>159</v>
      </c>
      <c r="C215" s="51" t="s">
        <v>927</v>
      </c>
      <c r="D215" s="49" t="s">
        <v>2583</v>
      </c>
    </row>
    <row r="216" spans="1:4" ht="19.2" customHeight="1">
      <c r="A216" s="44" t="s">
        <v>213</v>
      </c>
      <c r="B216" s="45" t="s">
        <v>95</v>
      </c>
      <c r="C216" s="51" t="s">
        <v>927</v>
      </c>
      <c r="D216" s="49" t="s">
        <v>2583</v>
      </c>
    </row>
    <row r="217" spans="1:4" ht="19.2" customHeight="1">
      <c r="A217" s="39" t="s">
        <v>2519</v>
      </c>
      <c r="B217" s="40" t="s">
        <v>2520</v>
      </c>
      <c r="C217" s="51" t="s">
        <v>927</v>
      </c>
      <c r="D217" s="49" t="s">
        <v>2583</v>
      </c>
    </row>
    <row r="218" spans="1:4" ht="19.2" customHeight="1">
      <c r="A218" s="39" t="s">
        <v>554</v>
      </c>
      <c r="B218" s="40" t="s">
        <v>81</v>
      </c>
      <c r="C218" s="51" t="s">
        <v>927</v>
      </c>
      <c r="D218" s="49" t="s">
        <v>2583</v>
      </c>
    </row>
    <row r="219" spans="1:4" ht="19.2" customHeight="1">
      <c r="A219" s="39" t="s">
        <v>217</v>
      </c>
      <c r="B219" s="40" t="s">
        <v>543</v>
      </c>
      <c r="C219" s="51" t="s">
        <v>927</v>
      </c>
      <c r="D219" s="49" t="s">
        <v>2583</v>
      </c>
    </row>
    <row r="220" spans="1:4" ht="19.2" customHeight="1">
      <c r="A220" s="39" t="s">
        <v>219</v>
      </c>
      <c r="B220" s="40" t="s">
        <v>220</v>
      </c>
      <c r="C220" s="51" t="s">
        <v>927</v>
      </c>
      <c r="D220" s="49" t="s">
        <v>2583</v>
      </c>
    </row>
    <row r="221" spans="1:4" ht="19.2" customHeight="1">
      <c r="A221" s="44" t="s">
        <v>644</v>
      </c>
      <c r="B221" s="45" t="s">
        <v>127</v>
      </c>
      <c r="C221" s="51" t="s">
        <v>927</v>
      </c>
      <c r="D221" s="49" t="s">
        <v>2583</v>
      </c>
    </row>
    <row r="222" spans="1:4" ht="19.2" customHeight="1">
      <c r="A222" s="44" t="s">
        <v>234</v>
      </c>
      <c r="B222" s="45" t="s">
        <v>159</v>
      </c>
      <c r="C222" s="51" t="s">
        <v>927</v>
      </c>
      <c r="D222" s="49" t="s">
        <v>2583</v>
      </c>
    </row>
    <row r="223" spans="1:4" ht="19.2" customHeight="1">
      <c r="A223" s="44" t="s">
        <v>237</v>
      </c>
      <c r="B223" s="45" t="s">
        <v>159</v>
      </c>
      <c r="C223" s="51" t="s">
        <v>927</v>
      </c>
      <c r="D223" s="49" t="s">
        <v>2583</v>
      </c>
    </row>
    <row r="224" spans="1:4" ht="19.2" customHeight="1">
      <c r="A224" s="39" t="s">
        <v>239</v>
      </c>
      <c r="B224" s="40" t="s">
        <v>543</v>
      </c>
      <c r="C224" s="51" t="s">
        <v>927</v>
      </c>
      <c r="D224" s="49" t="s">
        <v>2583</v>
      </c>
    </row>
    <row r="225" spans="1:4" ht="19.2" customHeight="1">
      <c r="A225" s="44" t="s">
        <v>0</v>
      </c>
      <c r="B225" s="45" t="s">
        <v>159</v>
      </c>
      <c r="C225" s="51" t="s">
        <v>927</v>
      </c>
      <c r="D225" s="49" t="s">
        <v>2583</v>
      </c>
    </row>
    <row r="226" spans="1:4" ht="19.2" customHeight="1">
      <c r="A226" s="44" t="s">
        <v>246</v>
      </c>
      <c r="B226" s="45" t="s">
        <v>159</v>
      </c>
      <c r="C226" s="51" t="s">
        <v>927</v>
      </c>
      <c r="D226" s="49" t="s">
        <v>2583</v>
      </c>
    </row>
    <row r="227" spans="1:4" ht="19.2" customHeight="1">
      <c r="A227" s="39" t="s">
        <v>599</v>
      </c>
      <c r="B227" s="40" t="s">
        <v>162</v>
      </c>
      <c r="C227" s="51" t="s">
        <v>927</v>
      </c>
      <c r="D227" s="49" t="s">
        <v>2583</v>
      </c>
    </row>
    <row r="228" spans="1:4" ht="19.2" customHeight="1">
      <c r="A228" s="44" t="s">
        <v>250</v>
      </c>
      <c r="B228" s="45" t="s">
        <v>127</v>
      </c>
      <c r="C228" s="51" t="s">
        <v>927</v>
      </c>
      <c r="D228" s="49" t="s">
        <v>2583</v>
      </c>
    </row>
    <row r="229" spans="1:4" ht="19.2" customHeight="1">
      <c r="A229" s="44" t="s">
        <v>251</v>
      </c>
      <c r="B229" s="45" t="s">
        <v>159</v>
      </c>
      <c r="C229" s="51" t="s">
        <v>927</v>
      </c>
      <c r="D229" s="49" t="s">
        <v>2583</v>
      </c>
    </row>
    <row r="230" spans="1:4" ht="19.2" customHeight="1">
      <c r="A230" s="39" t="s">
        <v>258</v>
      </c>
      <c r="B230" s="40" t="s">
        <v>259</v>
      </c>
      <c r="C230" s="51" t="s">
        <v>927</v>
      </c>
      <c r="D230" s="49" t="s">
        <v>2583</v>
      </c>
    </row>
    <row r="231" spans="1:4" ht="19.2" customHeight="1">
      <c r="A231" s="39" t="s">
        <v>260</v>
      </c>
      <c r="B231" s="40" t="s">
        <v>259</v>
      </c>
      <c r="C231" s="51" t="s">
        <v>927</v>
      </c>
      <c r="D231" s="49" t="s">
        <v>2583</v>
      </c>
    </row>
    <row r="232" spans="1:4" ht="19.2" customHeight="1">
      <c r="A232" s="39" t="s">
        <v>532</v>
      </c>
      <c r="B232" s="40" t="s">
        <v>149</v>
      </c>
      <c r="C232" s="51" t="s">
        <v>927</v>
      </c>
      <c r="D232" s="49" t="s">
        <v>2583</v>
      </c>
    </row>
    <row r="233" spans="1:4" ht="19.2" customHeight="1">
      <c r="A233" s="44" t="s">
        <v>570</v>
      </c>
      <c r="B233" s="45" t="s">
        <v>95</v>
      </c>
      <c r="C233" s="51" t="s">
        <v>927</v>
      </c>
      <c r="D233" s="49" t="s">
        <v>2583</v>
      </c>
    </row>
    <row r="234" spans="1:4" ht="19.2" customHeight="1">
      <c r="A234" s="44" t="s">
        <v>2513</v>
      </c>
      <c r="B234" s="45" t="s">
        <v>159</v>
      </c>
      <c r="C234" s="51" t="s">
        <v>927</v>
      </c>
      <c r="D234" s="49" t="s">
        <v>2583</v>
      </c>
    </row>
    <row r="235" spans="1:4" ht="19.2" customHeight="1">
      <c r="A235" s="39" t="s">
        <v>592</v>
      </c>
      <c r="B235" s="40" t="s">
        <v>265</v>
      </c>
      <c r="C235" s="51" t="s">
        <v>927</v>
      </c>
      <c r="D235" s="49" t="s">
        <v>2583</v>
      </c>
    </row>
    <row r="236" spans="1:4" ht="19.2" customHeight="1">
      <c r="A236" s="39" t="s">
        <v>267</v>
      </c>
      <c r="B236" s="40" t="s">
        <v>268</v>
      </c>
      <c r="C236" s="51" t="s">
        <v>927</v>
      </c>
      <c r="D236" s="49" t="s">
        <v>2583</v>
      </c>
    </row>
    <row r="237" spans="1:4" ht="19.2" customHeight="1">
      <c r="A237" s="44" t="s">
        <v>80</v>
      </c>
      <c r="B237" s="45" t="s">
        <v>159</v>
      </c>
      <c r="C237" s="51" t="s">
        <v>927</v>
      </c>
      <c r="D237" s="49" t="s">
        <v>2583</v>
      </c>
    </row>
    <row r="238" spans="1:4" ht="19.2" customHeight="1">
      <c r="A238" s="39" t="s">
        <v>279</v>
      </c>
      <c r="B238" s="40" t="s">
        <v>280</v>
      </c>
      <c r="C238" s="51" t="s">
        <v>927</v>
      </c>
      <c r="D238" s="49" t="s">
        <v>2583</v>
      </c>
    </row>
    <row r="239" spans="1:4" ht="19.2" customHeight="1">
      <c r="A239" s="44" t="s">
        <v>281</v>
      </c>
      <c r="B239" s="45" t="s">
        <v>159</v>
      </c>
      <c r="C239" s="51" t="s">
        <v>927</v>
      </c>
      <c r="D239" s="49" t="s">
        <v>2583</v>
      </c>
    </row>
    <row r="240" spans="1:4" ht="19.2" customHeight="1">
      <c r="A240" s="39" t="s">
        <v>283</v>
      </c>
      <c r="B240" s="40" t="s">
        <v>186</v>
      </c>
      <c r="C240" s="51" t="s">
        <v>927</v>
      </c>
      <c r="D240" s="49" t="s">
        <v>2583</v>
      </c>
    </row>
    <row r="241" spans="1:4" ht="19.2" customHeight="1">
      <c r="A241" s="39" t="s">
        <v>2559</v>
      </c>
      <c r="B241" s="40" t="s">
        <v>92</v>
      </c>
      <c r="C241" s="51" t="s">
        <v>927</v>
      </c>
      <c r="D241" s="49" t="s">
        <v>2583</v>
      </c>
    </row>
    <row r="242" spans="1:4" ht="19.2" customHeight="1">
      <c r="A242" s="39" t="s">
        <v>557</v>
      </c>
      <c r="B242" s="40" t="s">
        <v>280</v>
      </c>
      <c r="C242" s="51" t="s">
        <v>927</v>
      </c>
      <c r="D242" s="49" t="s">
        <v>2583</v>
      </c>
    </row>
    <row r="243" spans="1:4" ht="19.2" customHeight="1">
      <c r="A243" s="39" t="s">
        <v>290</v>
      </c>
      <c r="B243" s="40" t="s">
        <v>94</v>
      </c>
      <c r="C243" s="51" t="s">
        <v>927</v>
      </c>
      <c r="D243" s="49" t="s">
        <v>2583</v>
      </c>
    </row>
    <row r="244" spans="1:4" ht="19.2" customHeight="1">
      <c r="A244" s="39" t="s">
        <v>2560</v>
      </c>
      <c r="B244" s="40" t="s">
        <v>92</v>
      </c>
      <c r="C244" s="51" t="s">
        <v>927</v>
      </c>
      <c r="D244" s="49" t="s">
        <v>2583</v>
      </c>
    </row>
    <row r="245" spans="1:4" ht="19.2" customHeight="1">
      <c r="A245" s="39" t="s">
        <v>294</v>
      </c>
      <c r="B245" s="40" t="s">
        <v>92</v>
      </c>
      <c r="C245" s="51" t="s">
        <v>927</v>
      </c>
      <c r="D245" s="49" t="s">
        <v>2583</v>
      </c>
    </row>
    <row r="246" spans="1:4" ht="19.2" customHeight="1">
      <c r="A246" s="44" t="s">
        <v>2514</v>
      </c>
      <c r="B246" s="45" t="s">
        <v>159</v>
      </c>
      <c r="C246" s="51" t="s">
        <v>927</v>
      </c>
      <c r="D246" s="49" t="s">
        <v>2583</v>
      </c>
    </row>
    <row r="247" spans="1:4" ht="19.2" customHeight="1">
      <c r="A247" s="39" t="s">
        <v>312</v>
      </c>
      <c r="B247" s="40" t="s">
        <v>305</v>
      </c>
      <c r="C247" s="51" t="s">
        <v>927</v>
      </c>
      <c r="D247" s="49" t="s">
        <v>2583</v>
      </c>
    </row>
    <row r="248" spans="1:4" ht="19.2" customHeight="1">
      <c r="A248" s="44" t="s">
        <v>314</v>
      </c>
      <c r="B248" s="45" t="s">
        <v>315</v>
      </c>
      <c r="C248" s="51" t="s">
        <v>927</v>
      </c>
      <c r="D248" s="49" t="s">
        <v>2583</v>
      </c>
    </row>
    <row r="249" spans="1:4" ht="19.2" customHeight="1">
      <c r="A249" s="39" t="s">
        <v>669</v>
      </c>
      <c r="B249" s="40" t="s">
        <v>259</v>
      </c>
      <c r="C249" s="51" t="s">
        <v>927</v>
      </c>
      <c r="D249" s="49" t="s">
        <v>2583</v>
      </c>
    </row>
    <row r="250" spans="1:4" ht="19.2" customHeight="1">
      <c r="A250" s="39" t="s">
        <v>2561</v>
      </c>
      <c r="B250" s="40" t="s">
        <v>92</v>
      </c>
      <c r="C250" s="51" t="s">
        <v>927</v>
      </c>
      <c r="D250" s="49" t="s">
        <v>2583</v>
      </c>
    </row>
    <row r="251" spans="1:4" ht="19.2" customHeight="1">
      <c r="A251" s="39" t="s">
        <v>320</v>
      </c>
      <c r="B251" s="40" t="s">
        <v>2565</v>
      </c>
      <c r="C251" s="51" t="s">
        <v>927</v>
      </c>
      <c r="D251" s="49" t="s">
        <v>2583</v>
      </c>
    </row>
    <row r="252" spans="1:4" ht="19.2" customHeight="1">
      <c r="A252" s="44" t="s">
        <v>321</v>
      </c>
      <c r="B252" s="45" t="s">
        <v>95</v>
      </c>
      <c r="C252" s="51" t="s">
        <v>927</v>
      </c>
      <c r="D252" s="49" t="s">
        <v>2583</v>
      </c>
    </row>
    <row r="253" spans="1:4" ht="19.2" customHeight="1">
      <c r="A253" s="39" t="s">
        <v>2543</v>
      </c>
      <c r="B253" s="40" t="s">
        <v>322</v>
      </c>
      <c r="C253" s="51" t="s">
        <v>927</v>
      </c>
      <c r="D253" s="49" t="s">
        <v>2583</v>
      </c>
    </row>
    <row r="254" spans="1:4" ht="19.2" customHeight="1">
      <c r="A254" s="36" t="s">
        <v>325</v>
      </c>
      <c r="B254" s="41" t="s">
        <v>326</v>
      </c>
      <c r="C254" s="51" t="s">
        <v>927</v>
      </c>
      <c r="D254" s="49" t="s">
        <v>2583</v>
      </c>
    </row>
    <row r="255" spans="1:4" ht="19.2" customHeight="1">
      <c r="A255" s="39" t="s">
        <v>676</v>
      </c>
      <c r="B255" s="40" t="s">
        <v>280</v>
      </c>
      <c r="C255" s="51" t="s">
        <v>927</v>
      </c>
      <c r="D255" s="49" t="s">
        <v>2583</v>
      </c>
    </row>
    <row r="256" spans="1:4" ht="19.2" customHeight="1">
      <c r="A256" s="39" t="s">
        <v>328</v>
      </c>
      <c r="B256" s="40" t="s">
        <v>329</v>
      </c>
      <c r="C256" s="51" t="s">
        <v>927</v>
      </c>
      <c r="D256" s="49" t="s">
        <v>2583</v>
      </c>
    </row>
    <row r="257" spans="1:4" ht="19.2" customHeight="1">
      <c r="A257" s="39" t="s">
        <v>558</v>
      </c>
      <c r="B257" s="40" t="s">
        <v>127</v>
      </c>
      <c r="C257" s="51" t="s">
        <v>927</v>
      </c>
      <c r="D257" s="49" t="s">
        <v>2583</v>
      </c>
    </row>
    <row r="258" spans="1:4" ht="19.2" customHeight="1">
      <c r="A258" s="44" t="s">
        <v>333</v>
      </c>
      <c r="B258" s="45" t="s">
        <v>95</v>
      </c>
      <c r="C258" s="51" t="s">
        <v>927</v>
      </c>
      <c r="D258" s="49" t="s">
        <v>2583</v>
      </c>
    </row>
    <row r="259" spans="1:4" ht="19.2" customHeight="1">
      <c r="A259" s="39" t="s">
        <v>334</v>
      </c>
      <c r="B259" s="40" t="s">
        <v>162</v>
      </c>
      <c r="C259" s="51" t="s">
        <v>927</v>
      </c>
      <c r="D259" s="49" t="s">
        <v>2583</v>
      </c>
    </row>
    <row r="260" spans="1:4" ht="19.2" customHeight="1">
      <c r="A260" s="44" t="s">
        <v>2515</v>
      </c>
      <c r="B260" s="45" t="s">
        <v>159</v>
      </c>
      <c r="C260" s="51" t="s">
        <v>927</v>
      </c>
      <c r="D260" s="49" t="s">
        <v>2583</v>
      </c>
    </row>
    <row r="261" spans="1:4" ht="19.2" customHeight="1">
      <c r="A261" s="39" t="s">
        <v>335</v>
      </c>
      <c r="B261" s="40" t="s">
        <v>336</v>
      </c>
      <c r="C261" s="51" t="s">
        <v>927</v>
      </c>
      <c r="D261" s="49" t="s">
        <v>2583</v>
      </c>
    </row>
    <row r="262" spans="1:4" ht="19.2" customHeight="1">
      <c r="A262" s="39" t="s">
        <v>675</v>
      </c>
      <c r="B262" s="40" t="s">
        <v>127</v>
      </c>
      <c r="C262" s="51" t="s">
        <v>927</v>
      </c>
      <c r="D262" s="49" t="s">
        <v>2583</v>
      </c>
    </row>
    <row r="263" spans="1:4" ht="19.2" customHeight="1">
      <c r="A263" s="39" t="s">
        <v>2509</v>
      </c>
      <c r="B263" s="40" t="s">
        <v>329</v>
      </c>
      <c r="C263" s="51" t="s">
        <v>927</v>
      </c>
      <c r="D263" s="49" t="s">
        <v>2583</v>
      </c>
    </row>
    <row r="264" spans="1:4" ht="19.2" customHeight="1">
      <c r="A264" s="39" t="s">
        <v>339</v>
      </c>
      <c r="B264" s="40" t="s">
        <v>268</v>
      </c>
      <c r="C264" s="51" t="s">
        <v>927</v>
      </c>
      <c r="D264" s="49" t="s">
        <v>2583</v>
      </c>
    </row>
    <row r="265" spans="1:4" ht="19.2" customHeight="1">
      <c r="A265" s="39" t="s">
        <v>2551</v>
      </c>
      <c r="B265" s="40" t="s">
        <v>336</v>
      </c>
      <c r="C265" s="51" t="s">
        <v>927</v>
      </c>
      <c r="D265" s="49" t="s">
        <v>2583</v>
      </c>
    </row>
    <row r="266" spans="1:4" ht="19.2" customHeight="1">
      <c r="A266" s="39" t="s">
        <v>537</v>
      </c>
      <c r="B266" s="40" t="s">
        <v>162</v>
      </c>
      <c r="C266" s="51" t="s">
        <v>927</v>
      </c>
      <c r="D266" s="49" t="s">
        <v>2583</v>
      </c>
    </row>
    <row r="267" spans="1:4" ht="19.2" customHeight="1">
      <c r="A267" s="44" t="s">
        <v>613</v>
      </c>
      <c r="B267" s="45" t="s">
        <v>95</v>
      </c>
      <c r="C267" s="51" t="s">
        <v>927</v>
      </c>
      <c r="D267" s="49" t="s">
        <v>2583</v>
      </c>
    </row>
    <row r="268" spans="1:4" ht="19.2" customHeight="1">
      <c r="A268" s="39" t="s">
        <v>343</v>
      </c>
      <c r="B268" s="40" t="s">
        <v>162</v>
      </c>
      <c r="C268" s="51" t="s">
        <v>927</v>
      </c>
      <c r="D268" s="49" t="s">
        <v>2583</v>
      </c>
    </row>
    <row r="269" spans="1:4" ht="19.2" customHeight="1">
      <c r="A269" s="44" t="s">
        <v>346</v>
      </c>
      <c r="B269" s="45" t="s">
        <v>127</v>
      </c>
      <c r="C269" s="51" t="s">
        <v>927</v>
      </c>
      <c r="D269" s="49" t="s">
        <v>2583</v>
      </c>
    </row>
    <row r="270" spans="1:4" ht="19.2" customHeight="1">
      <c r="A270" s="39" t="s">
        <v>348</v>
      </c>
      <c r="B270" s="40" t="s">
        <v>100</v>
      </c>
      <c r="C270" s="51" t="s">
        <v>927</v>
      </c>
      <c r="D270" s="49" t="s">
        <v>2583</v>
      </c>
    </row>
    <row r="271" spans="1:4" ht="19.2" customHeight="1">
      <c r="A271" s="39" t="s">
        <v>351</v>
      </c>
      <c r="B271" s="40" t="s">
        <v>100</v>
      </c>
      <c r="C271" s="51" t="s">
        <v>927</v>
      </c>
      <c r="D271" s="49" t="s">
        <v>2583</v>
      </c>
    </row>
    <row r="272" spans="1:4" ht="19.2" customHeight="1">
      <c r="A272" s="39" t="s">
        <v>2556</v>
      </c>
      <c r="B272" s="40" t="s">
        <v>265</v>
      </c>
      <c r="C272" s="51" t="s">
        <v>927</v>
      </c>
      <c r="D272" s="49" t="s">
        <v>2583</v>
      </c>
    </row>
    <row r="273" spans="1:4" ht="19.2" customHeight="1">
      <c r="A273" s="39" t="s">
        <v>355</v>
      </c>
      <c r="B273" s="40" t="s">
        <v>162</v>
      </c>
      <c r="C273" s="51" t="s">
        <v>927</v>
      </c>
      <c r="D273" s="49" t="s">
        <v>2583</v>
      </c>
    </row>
    <row r="274" spans="1:4" ht="19.2" customHeight="1">
      <c r="A274" s="44" t="s">
        <v>559</v>
      </c>
      <c r="B274" s="45" t="s">
        <v>127</v>
      </c>
      <c r="C274" s="51" t="s">
        <v>927</v>
      </c>
      <c r="D274" s="49" t="s">
        <v>2583</v>
      </c>
    </row>
    <row r="275" spans="1:4" ht="19.2" customHeight="1">
      <c r="A275" s="39" t="s">
        <v>362</v>
      </c>
      <c r="B275" s="40" t="s">
        <v>92</v>
      </c>
      <c r="C275" s="51" t="s">
        <v>927</v>
      </c>
      <c r="D275" s="49" t="s">
        <v>2583</v>
      </c>
    </row>
    <row r="276" spans="1:4" ht="19.2" customHeight="1">
      <c r="A276" s="44" t="s">
        <v>571</v>
      </c>
      <c r="B276" s="45" t="s">
        <v>95</v>
      </c>
      <c r="C276" s="51" t="s">
        <v>927</v>
      </c>
      <c r="D276" s="49" t="s">
        <v>2583</v>
      </c>
    </row>
    <row r="277" spans="1:4" ht="19.2" customHeight="1">
      <c r="A277" s="44" t="s">
        <v>370</v>
      </c>
      <c r="B277" s="45" t="s">
        <v>95</v>
      </c>
      <c r="C277" s="51" t="s">
        <v>927</v>
      </c>
      <c r="D277" s="49" t="s">
        <v>2583</v>
      </c>
    </row>
    <row r="278" spans="1:4" ht="19.2" customHeight="1">
      <c r="A278" s="39" t="s">
        <v>2552</v>
      </c>
      <c r="B278" s="40" t="s">
        <v>2553</v>
      </c>
      <c r="C278" s="51" t="s">
        <v>927</v>
      </c>
      <c r="D278" s="49" t="s">
        <v>2583</v>
      </c>
    </row>
    <row r="279" spans="1:4" ht="19.2" customHeight="1">
      <c r="A279" s="44" t="s">
        <v>379</v>
      </c>
      <c r="B279" s="45" t="s">
        <v>159</v>
      </c>
      <c r="C279" s="51" t="s">
        <v>927</v>
      </c>
      <c r="D279" s="49" t="s">
        <v>2583</v>
      </c>
    </row>
    <row r="280" spans="1:4" ht="19.2" customHeight="1">
      <c r="A280" s="39" t="s">
        <v>2523</v>
      </c>
      <c r="B280" s="40" t="s">
        <v>95</v>
      </c>
      <c r="C280" s="51" t="s">
        <v>927</v>
      </c>
      <c r="D280" s="49" t="s">
        <v>2583</v>
      </c>
    </row>
    <row r="281" spans="1:4" ht="19.2" customHeight="1">
      <c r="A281" s="36" t="s">
        <v>1092</v>
      </c>
      <c r="B281" s="41" t="s">
        <v>1092</v>
      </c>
      <c r="C281" s="51" t="s">
        <v>927</v>
      </c>
      <c r="D281" s="49" t="s">
        <v>2583</v>
      </c>
    </row>
    <row r="282" spans="1:4" ht="19.2" customHeight="1">
      <c r="A282" s="44" t="s">
        <v>393</v>
      </c>
      <c r="B282" s="45" t="s">
        <v>159</v>
      </c>
      <c r="C282" s="51" t="s">
        <v>927</v>
      </c>
      <c r="D282" s="49" t="s">
        <v>2583</v>
      </c>
    </row>
    <row r="283" spans="1:4" ht="19.2" customHeight="1">
      <c r="A283" s="44" t="s">
        <v>2516</v>
      </c>
      <c r="B283" s="45" t="s">
        <v>159</v>
      </c>
      <c r="C283" s="51" t="s">
        <v>927</v>
      </c>
      <c r="D283" s="49" t="s">
        <v>2583</v>
      </c>
    </row>
    <row r="284" spans="1:4" ht="19.2" customHeight="1">
      <c r="A284" s="39" t="s">
        <v>396</v>
      </c>
      <c r="B284" s="40" t="s">
        <v>336</v>
      </c>
      <c r="C284" s="51" t="s">
        <v>927</v>
      </c>
      <c r="D284" s="49" t="s">
        <v>2583</v>
      </c>
    </row>
    <row r="285" spans="1:4" ht="19.2" customHeight="1">
      <c r="A285" s="39" t="s">
        <v>583</v>
      </c>
      <c r="B285" s="40" t="s">
        <v>82</v>
      </c>
      <c r="C285" s="51" t="s">
        <v>927</v>
      </c>
      <c r="D285" s="49" t="s">
        <v>2583</v>
      </c>
    </row>
    <row r="286" spans="1:4" ht="19.2" customHeight="1">
      <c r="A286" s="39" t="s">
        <v>400</v>
      </c>
      <c r="B286" s="40" t="s">
        <v>95</v>
      </c>
      <c r="C286" s="51" t="s">
        <v>927</v>
      </c>
      <c r="D286" s="49" t="s">
        <v>2583</v>
      </c>
    </row>
    <row r="287" spans="1:4" ht="19.2" customHeight="1">
      <c r="A287" s="44" t="s">
        <v>405</v>
      </c>
      <c r="B287" s="45" t="s">
        <v>127</v>
      </c>
      <c r="C287" s="51" t="s">
        <v>927</v>
      </c>
      <c r="D287" s="49" t="s">
        <v>2583</v>
      </c>
    </row>
    <row r="288" spans="1:4" ht="19.2" customHeight="1">
      <c r="A288" s="39" t="s">
        <v>406</v>
      </c>
      <c r="B288" s="40" t="s">
        <v>95</v>
      </c>
      <c r="C288" s="51" t="s">
        <v>927</v>
      </c>
      <c r="D288" s="49" t="s">
        <v>2583</v>
      </c>
    </row>
    <row r="289" spans="1:4" ht="19.2" customHeight="1">
      <c r="A289" s="39" t="s">
        <v>409</v>
      </c>
      <c r="B289" s="40" t="s">
        <v>95</v>
      </c>
      <c r="C289" s="51" t="s">
        <v>927</v>
      </c>
      <c r="D289" s="49" t="s">
        <v>2583</v>
      </c>
    </row>
    <row r="290" spans="1:4" ht="19.2" customHeight="1">
      <c r="A290" s="39" t="s">
        <v>414</v>
      </c>
      <c r="B290" s="40" t="s">
        <v>95</v>
      </c>
      <c r="C290" s="51" t="s">
        <v>927</v>
      </c>
      <c r="D290" s="49" t="s">
        <v>2583</v>
      </c>
    </row>
    <row r="291" spans="1:4" ht="19.2" customHeight="1">
      <c r="A291" s="39" t="s">
        <v>561</v>
      </c>
      <c r="B291" s="40" t="s">
        <v>122</v>
      </c>
      <c r="C291" s="51" t="s">
        <v>927</v>
      </c>
      <c r="D291" s="49" t="s">
        <v>2583</v>
      </c>
    </row>
    <row r="292" spans="1:4" ht="19.2" customHeight="1">
      <c r="A292" s="39" t="s">
        <v>428</v>
      </c>
      <c r="B292" s="40" t="s">
        <v>176</v>
      </c>
      <c r="C292" s="51" t="s">
        <v>927</v>
      </c>
      <c r="D292" s="49" t="s">
        <v>2583</v>
      </c>
    </row>
    <row r="293" spans="1:4" ht="19.2" customHeight="1">
      <c r="A293" s="44" t="s">
        <v>437</v>
      </c>
      <c r="B293" s="45" t="s">
        <v>438</v>
      </c>
      <c r="C293" s="51" t="s">
        <v>927</v>
      </c>
      <c r="D293" s="49" t="s">
        <v>2583</v>
      </c>
    </row>
    <row r="294" spans="1:4" ht="19.2" customHeight="1">
      <c r="A294" s="39" t="s">
        <v>439</v>
      </c>
      <c r="B294" s="40" t="s">
        <v>440</v>
      </c>
      <c r="C294" s="51" t="s">
        <v>927</v>
      </c>
      <c r="D294" s="49" t="s">
        <v>2583</v>
      </c>
    </row>
    <row r="295" spans="1:4" ht="19.2" customHeight="1">
      <c r="A295" s="39" t="s">
        <v>487</v>
      </c>
      <c r="B295" s="40" t="s">
        <v>95</v>
      </c>
      <c r="C295" s="51" t="s">
        <v>927</v>
      </c>
      <c r="D295" s="49" t="s">
        <v>2583</v>
      </c>
    </row>
    <row r="296" spans="1:4" ht="19.2" customHeight="1">
      <c r="A296" s="39" t="s">
        <v>73</v>
      </c>
      <c r="B296" s="40" t="s">
        <v>107</v>
      </c>
      <c r="C296" s="51" t="s">
        <v>927</v>
      </c>
      <c r="D296" s="49" t="s">
        <v>2583</v>
      </c>
    </row>
    <row r="297" spans="1:4" ht="19.2" customHeight="1">
      <c r="A297" s="44" t="s">
        <v>634</v>
      </c>
      <c r="B297" s="45" t="s">
        <v>159</v>
      </c>
      <c r="C297" s="51" t="s">
        <v>927</v>
      </c>
      <c r="D297" s="49" t="s">
        <v>2583</v>
      </c>
    </row>
    <row r="298" spans="1:4" ht="19.2" customHeight="1">
      <c r="A298" s="39" t="s">
        <v>453</v>
      </c>
      <c r="B298" s="40" t="s">
        <v>268</v>
      </c>
      <c r="C298" s="51" t="s">
        <v>927</v>
      </c>
      <c r="D298" s="49" t="s">
        <v>2583</v>
      </c>
    </row>
    <row r="299" spans="1:4" ht="19.2" customHeight="1">
      <c r="A299" s="39" t="s">
        <v>629</v>
      </c>
      <c r="B299" s="40" t="s">
        <v>630</v>
      </c>
      <c r="C299" s="51" t="s">
        <v>927</v>
      </c>
      <c r="D299" s="49" t="s">
        <v>2583</v>
      </c>
    </row>
    <row r="300" spans="1:4" ht="19.2" customHeight="1">
      <c r="A300" s="39" t="s">
        <v>481</v>
      </c>
      <c r="B300" s="40" t="s">
        <v>95</v>
      </c>
      <c r="C300" s="51" t="s">
        <v>927</v>
      </c>
      <c r="D300" s="49" t="s">
        <v>2583</v>
      </c>
    </row>
    <row r="301" spans="1:4" ht="19.2" customHeight="1">
      <c r="A301" s="39" t="s">
        <v>3</v>
      </c>
      <c r="B301" s="40" t="s">
        <v>4</v>
      </c>
      <c r="C301" s="51" t="s">
        <v>927</v>
      </c>
      <c r="D301" s="49" t="s">
        <v>2583</v>
      </c>
    </row>
    <row r="302" spans="1:4" ht="19.2" customHeight="1">
      <c r="A302" s="39" t="s">
        <v>610</v>
      </c>
      <c r="B302" s="40" t="s">
        <v>162</v>
      </c>
      <c r="C302" s="51" t="s">
        <v>927</v>
      </c>
      <c r="D302" s="49" t="s">
        <v>2583</v>
      </c>
    </row>
    <row r="303" spans="1:4" ht="19.2" customHeight="1">
      <c r="A303" s="39" t="s">
        <v>2567</v>
      </c>
      <c r="B303" s="40" t="s">
        <v>33</v>
      </c>
      <c r="C303" s="51" t="s">
        <v>927</v>
      </c>
      <c r="D303" s="49" t="s">
        <v>2583</v>
      </c>
    </row>
    <row r="304" spans="1:4" ht="19.2" customHeight="1">
      <c r="A304" s="39" t="s">
        <v>7</v>
      </c>
      <c r="B304" s="40" t="s">
        <v>2553</v>
      </c>
      <c r="C304" s="51" t="s">
        <v>927</v>
      </c>
      <c r="D304" s="49" t="s">
        <v>2583</v>
      </c>
    </row>
    <row r="305" spans="1:4" ht="19.2" customHeight="1">
      <c r="A305" s="39" t="s">
        <v>8</v>
      </c>
      <c r="B305" s="40" t="s">
        <v>82</v>
      </c>
      <c r="C305" s="51" t="s">
        <v>927</v>
      </c>
      <c r="D305" s="49" t="s">
        <v>2583</v>
      </c>
    </row>
    <row r="306" spans="1:4" ht="19.2" customHeight="1">
      <c r="A306" s="39" t="s">
        <v>9</v>
      </c>
      <c r="B306" s="40" t="s">
        <v>265</v>
      </c>
      <c r="C306" s="51" t="s">
        <v>927</v>
      </c>
      <c r="D306" s="49" t="s">
        <v>2583</v>
      </c>
    </row>
    <row r="307" spans="1:4" ht="19.2" customHeight="1">
      <c r="A307" s="44" t="s">
        <v>852</v>
      </c>
      <c r="B307" s="45" t="s">
        <v>127</v>
      </c>
      <c r="C307" s="51" t="s">
        <v>927</v>
      </c>
      <c r="D307" s="49" t="s">
        <v>2583</v>
      </c>
    </row>
    <row r="308" spans="1:4" ht="19.2" customHeight="1">
      <c r="A308" s="44" t="s">
        <v>10</v>
      </c>
      <c r="B308" s="45" t="s">
        <v>159</v>
      </c>
      <c r="C308" s="51" t="s">
        <v>927</v>
      </c>
      <c r="D308" s="49" t="s">
        <v>2583</v>
      </c>
    </row>
    <row r="309" spans="1:4" ht="19.2" customHeight="1">
      <c r="A309" s="39" t="s">
        <v>15</v>
      </c>
      <c r="B309" s="40" t="s">
        <v>16</v>
      </c>
      <c r="C309" s="51" t="s">
        <v>927</v>
      </c>
      <c r="D309" s="49" t="s">
        <v>2583</v>
      </c>
    </row>
    <row r="310" spans="1:4" ht="19.2" customHeight="1">
      <c r="A310" s="39" t="s">
        <v>19</v>
      </c>
      <c r="B310" s="40" t="s">
        <v>280</v>
      </c>
      <c r="C310" s="51" t="s">
        <v>927</v>
      </c>
      <c r="D310" s="49" t="s">
        <v>2583</v>
      </c>
    </row>
    <row r="311" spans="1:4" ht="19.2" customHeight="1">
      <c r="A311" s="39" t="s">
        <v>23</v>
      </c>
      <c r="B311" s="40" t="s">
        <v>90</v>
      </c>
      <c r="C311" s="51" t="s">
        <v>927</v>
      </c>
      <c r="D311" s="49" t="s">
        <v>2583</v>
      </c>
    </row>
    <row r="312" spans="1:4" ht="19.2" customHeight="1">
      <c r="A312" s="39" t="s">
        <v>2573</v>
      </c>
      <c r="B312" s="40" t="s">
        <v>122</v>
      </c>
      <c r="C312" s="51" t="s">
        <v>927</v>
      </c>
      <c r="D312" s="49" t="s">
        <v>2583</v>
      </c>
    </row>
    <row r="313" spans="1:4" ht="19.2" customHeight="1">
      <c r="A313" s="39" t="s">
        <v>2547</v>
      </c>
      <c r="B313" s="40" t="s">
        <v>107</v>
      </c>
      <c r="C313" s="51" t="s">
        <v>927</v>
      </c>
      <c r="D313" s="49" t="s">
        <v>2583</v>
      </c>
    </row>
    <row r="314" spans="1:4" ht="19.2" customHeight="1">
      <c r="A314" s="39" t="s">
        <v>25</v>
      </c>
      <c r="B314" s="40" t="s">
        <v>162</v>
      </c>
      <c r="C314" s="51" t="s">
        <v>927</v>
      </c>
      <c r="D314" s="49" t="s">
        <v>2583</v>
      </c>
    </row>
    <row r="315" spans="1:4" ht="19.2" customHeight="1">
      <c r="A315" s="39" t="s">
        <v>31</v>
      </c>
      <c r="B315" s="40" t="s">
        <v>95</v>
      </c>
      <c r="C315" s="51" t="s">
        <v>927</v>
      </c>
      <c r="D315" s="49" t="s">
        <v>2583</v>
      </c>
    </row>
    <row r="316" spans="1:4" ht="19.2" customHeight="1">
      <c r="A316" s="39" t="s">
        <v>34</v>
      </c>
      <c r="B316" s="40" t="s">
        <v>95</v>
      </c>
      <c r="C316" s="51" t="s">
        <v>927</v>
      </c>
      <c r="D316" s="49" t="s">
        <v>2583</v>
      </c>
    </row>
    <row r="317" spans="1:4" ht="19.2" customHeight="1">
      <c r="A317" s="39" t="s">
        <v>39</v>
      </c>
      <c r="B317" s="40" t="s">
        <v>280</v>
      </c>
      <c r="C317" s="51" t="s">
        <v>927</v>
      </c>
      <c r="D317" s="49" t="s">
        <v>2583</v>
      </c>
    </row>
    <row r="318" spans="1:4" ht="19.2" customHeight="1">
      <c r="A318" s="39" t="s">
        <v>40</v>
      </c>
      <c r="B318" s="40" t="s">
        <v>95</v>
      </c>
      <c r="C318" s="51" t="s">
        <v>927</v>
      </c>
      <c r="D318" s="49" t="s">
        <v>2583</v>
      </c>
    </row>
    <row r="319" spans="1:4" ht="19.2" customHeight="1">
      <c r="A319" s="39" t="s">
        <v>590</v>
      </c>
      <c r="B319" s="40" t="s">
        <v>100</v>
      </c>
      <c r="C319" s="51" t="s">
        <v>927</v>
      </c>
      <c r="D319" s="49" t="s">
        <v>2583</v>
      </c>
    </row>
    <row r="320" spans="1:4" ht="19.2" customHeight="1">
      <c r="A320" s="39" t="s">
        <v>44</v>
      </c>
      <c r="B320" s="40" t="s">
        <v>4</v>
      </c>
      <c r="C320" s="51" t="s">
        <v>927</v>
      </c>
      <c r="D320" s="49" t="s">
        <v>2583</v>
      </c>
    </row>
    <row r="321" spans="1:4" ht="19.2" customHeight="1">
      <c r="A321" s="39" t="s">
        <v>488</v>
      </c>
      <c r="B321" s="40" t="s">
        <v>95</v>
      </c>
      <c r="C321" s="51" t="s">
        <v>927</v>
      </c>
      <c r="D321" s="49" t="s">
        <v>2583</v>
      </c>
    </row>
    <row r="322" spans="1:4" ht="19.2" customHeight="1">
      <c r="A322" s="39" t="s">
        <v>2548</v>
      </c>
      <c r="B322" s="40" t="s">
        <v>107</v>
      </c>
      <c r="C322" s="51" t="s">
        <v>927</v>
      </c>
      <c r="D322" s="49" t="s">
        <v>2583</v>
      </c>
    </row>
    <row r="323" spans="1:4" ht="19.2" customHeight="1">
      <c r="A323" s="39" t="s">
        <v>46</v>
      </c>
      <c r="B323" s="40" t="s">
        <v>95</v>
      </c>
      <c r="C323" s="51" t="s">
        <v>927</v>
      </c>
      <c r="D323" s="49" t="s">
        <v>2583</v>
      </c>
    </row>
    <row r="324" spans="1:4" ht="19.2" customHeight="1">
      <c r="A324" s="39" t="s">
        <v>47</v>
      </c>
      <c r="B324" s="40" t="s">
        <v>95</v>
      </c>
      <c r="C324" s="51" t="s">
        <v>927</v>
      </c>
      <c r="D324" s="49" t="s">
        <v>2583</v>
      </c>
    </row>
    <row r="325" spans="1:4" ht="19.2" customHeight="1">
      <c r="A325" s="39" t="s">
        <v>48</v>
      </c>
      <c r="B325" s="40" t="s">
        <v>268</v>
      </c>
      <c r="C325" s="51" t="s">
        <v>927</v>
      </c>
      <c r="D325" s="49" t="s">
        <v>2583</v>
      </c>
    </row>
    <row r="326" spans="1:4" ht="19.2" customHeight="1">
      <c r="A326" s="39" t="s">
        <v>49</v>
      </c>
      <c r="B326" s="40" t="s">
        <v>305</v>
      </c>
      <c r="C326" s="51" t="s">
        <v>927</v>
      </c>
      <c r="D326" s="49" t="s">
        <v>2583</v>
      </c>
    </row>
    <row r="327" spans="1:4" ht="19.2" customHeight="1">
      <c r="A327" s="39" t="s">
        <v>2554</v>
      </c>
      <c r="B327" s="40" t="s">
        <v>2553</v>
      </c>
      <c r="C327" s="51" t="s">
        <v>927</v>
      </c>
      <c r="D327" s="49" t="s">
        <v>2583</v>
      </c>
    </row>
    <row r="328" spans="1:4" ht="19.2" customHeight="1">
      <c r="A328" s="44" t="s">
        <v>51</v>
      </c>
      <c r="B328" s="45" t="s">
        <v>259</v>
      </c>
      <c r="C328" s="51" t="s">
        <v>927</v>
      </c>
      <c r="D328" s="49" t="s">
        <v>2583</v>
      </c>
    </row>
    <row r="329" spans="1:4" ht="19.2" customHeight="1">
      <c r="A329" s="36" t="s">
        <v>62</v>
      </c>
      <c r="B329" s="41" t="s">
        <v>441</v>
      </c>
      <c r="C329" s="51" t="s">
        <v>927</v>
      </c>
      <c r="D329" s="49" t="s">
        <v>2583</v>
      </c>
    </row>
    <row r="330" spans="1:4" ht="19.2" customHeight="1">
      <c r="A330" s="39" t="s">
        <v>594</v>
      </c>
      <c r="B330" s="40" t="s">
        <v>149</v>
      </c>
      <c r="C330" s="51" t="s">
        <v>927</v>
      </c>
      <c r="D330" s="49" t="s">
        <v>2583</v>
      </c>
    </row>
    <row r="331" spans="1:4" ht="19.2" customHeight="1">
      <c r="A331" s="39" t="s">
        <v>341</v>
      </c>
      <c r="B331" s="40" t="s">
        <v>342</v>
      </c>
      <c r="C331" s="51" t="s">
        <v>927</v>
      </c>
      <c r="D331" s="49" t="s">
        <v>2569</v>
      </c>
    </row>
    <row r="332" spans="1:4" ht="19.2" customHeight="1">
      <c r="A332" s="39" t="s">
        <v>1095</v>
      </c>
      <c r="B332" s="40" t="s">
        <v>1095</v>
      </c>
      <c r="C332" s="51" t="s">
        <v>927</v>
      </c>
      <c r="D332" s="49" t="s">
        <v>2569</v>
      </c>
    </row>
    <row r="333" spans="1:4" ht="19.2" customHeight="1">
      <c r="A333" s="39" t="s">
        <v>235</v>
      </c>
      <c r="B333" s="40" t="s">
        <v>236</v>
      </c>
      <c r="C333" s="51" t="s">
        <v>927</v>
      </c>
      <c r="D333" s="49" t="s">
        <v>2569</v>
      </c>
    </row>
    <row r="334" spans="1:4" ht="19.2" customHeight="1">
      <c r="A334" s="39" t="s">
        <v>2498</v>
      </c>
      <c r="B334" s="40" t="s">
        <v>2499</v>
      </c>
      <c r="C334" s="51" t="s">
        <v>927</v>
      </c>
      <c r="D334" s="49" t="s">
        <v>2569</v>
      </c>
    </row>
    <row r="335" spans="1:4" ht="16.8" customHeight="1">
      <c r="A335" s="39" t="s">
        <v>581</v>
      </c>
      <c r="B335" s="40" t="s">
        <v>423</v>
      </c>
      <c r="C335" s="51" t="s">
        <v>927</v>
      </c>
      <c r="D335" s="49" t="s">
        <v>2569</v>
      </c>
    </row>
    <row r="336" spans="1:4" ht="19.2" customHeight="1">
      <c r="A336" s="39" t="s">
        <v>86</v>
      </c>
      <c r="B336" s="40" t="s">
        <v>87</v>
      </c>
      <c r="C336" s="51" t="s">
        <v>927</v>
      </c>
      <c r="D336" s="49" t="s">
        <v>2569</v>
      </c>
    </row>
    <row r="337" spans="1:4" ht="19.2" customHeight="1">
      <c r="A337" s="39" t="s">
        <v>88</v>
      </c>
      <c r="B337" s="40" t="s">
        <v>89</v>
      </c>
      <c r="C337" s="51" t="s">
        <v>927</v>
      </c>
      <c r="D337" s="49" t="s">
        <v>2569</v>
      </c>
    </row>
    <row r="338" spans="1:4" ht="19.2" customHeight="1">
      <c r="A338" s="39" t="s">
        <v>555</v>
      </c>
      <c r="B338" s="40" t="s">
        <v>103</v>
      </c>
      <c r="C338" s="51" t="s">
        <v>927</v>
      </c>
      <c r="D338" s="49" t="s">
        <v>2569</v>
      </c>
    </row>
    <row r="339" spans="1:4" ht="19.2" customHeight="1">
      <c r="A339" s="39" t="s">
        <v>2537</v>
      </c>
      <c r="B339" s="40" t="s">
        <v>2538</v>
      </c>
      <c r="C339" s="51" t="s">
        <v>927</v>
      </c>
      <c r="D339" s="49" t="s">
        <v>2569</v>
      </c>
    </row>
    <row r="340" spans="1:4" ht="19.2" customHeight="1">
      <c r="A340" s="39" t="s">
        <v>2535</v>
      </c>
      <c r="B340" s="40" t="s">
        <v>116</v>
      </c>
      <c r="C340" s="51" t="s">
        <v>927</v>
      </c>
      <c r="D340" s="49" t="s">
        <v>2569</v>
      </c>
    </row>
    <row r="341" spans="1:4" ht="19.2" customHeight="1">
      <c r="A341" s="36" t="s">
        <v>111</v>
      </c>
      <c r="B341" s="40" t="s">
        <v>112</v>
      </c>
      <c r="C341" s="51" t="s">
        <v>927</v>
      </c>
      <c r="D341" s="49" t="s">
        <v>2569</v>
      </c>
    </row>
    <row r="342" spans="1:4" ht="19.2" customHeight="1">
      <c r="A342" s="39" t="s">
        <v>849</v>
      </c>
      <c r="B342" s="40" t="s">
        <v>848</v>
      </c>
      <c r="C342" s="51" t="s">
        <v>927</v>
      </c>
      <c r="D342" s="49" t="s">
        <v>2569</v>
      </c>
    </row>
    <row r="343" spans="1:4" ht="19.2" customHeight="1">
      <c r="A343" s="39" t="s">
        <v>115</v>
      </c>
      <c r="B343" s="40" t="s">
        <v>116</v>
      </c>
      <c r="C343" s="51" t="s">
        <v>927</v>
      </c>
      <c r="D343" s="49" t="s">
        <v>2569</v>
      </c>
    </row>
    <row r="344" spans="1:4" ht="19.2" customHeight="1">
      <c r="A344" s="36" t="s">
        <v>117</v>
      </c>
      <c r="B344" s="41" t="s">
        <v>112</v>
      </c>
      <c r="C344" s="51" t="s">
        <v>927</v>
      </c>
      <c r="D344" s="49" t="s">
        <v>2569</v>
      </c>
    </row>
    <row r="345" spans="1:4" ht="19.2" customHeight="1">
      <c r="A345" s="39" t="s">
        <v>569</v>
      </c>
      <c r="B345" s="40" t="s">
        <v>91</v>
      </c>
      <c r="C345" s="51" t="s">
        <v>927</v>
      </c>
      <c r="D345" s="49" t="s">
        <v>2569</v>
      </c>
    </row>
    <row r="346" spans="1:4" ht="19.2" customHeight="1">
      <c r="A346" s="39" t="s">
        <v>2539</v>
      </c>
      <c r="B346" s="40" t="s">
        <v>2538</v>
      </c>
      <c r="C346" s="51" t="s">
        <v>927</v>
      </c>
      <c r="D346" s="49" t="s">
        <v>2569</v>
      </c>
    </row>
    <row r="347" spans="1:4" ht="19.2" customHeight="1">
      <c r="A347" s="36" t="s">
        <v>119</v>
      </c>
      <c r="B347" s="41" t="s">
        <v>120</v>
      </c>
      <c r="C347" s="51" t="s">
        <v>927</v>
      </c>
      <c r="D347" s="49" t="s">
        <v>2569</v>
      </c>
    </row>
    <row r="348" spans="1:4" ht="19.2" customHeight="1">
      <c r="A348" s="39" t="s">
        <v>130</v>
      </c>
      <c r="B348" s="40" t="s">
        <v>130</v>
      </c>
      <c r="C348" s="51" t="s">
        <v>927</v>
      </c>
      <c r="D348" s="49" t="s">
        <v>2569</v>
      </c>
    </row>
    <row r="349" spans="1:4" ht="19.2" customHeight="1">
      <c r="A349" s="39" t="s">
        <v>133</v>
      </c>
      <c r="B349" s="40" t="s">
        <v>134</v>
      </c>
      <c r="C349" s="51" t="s">
        <v>927</v>
      </c>
      <c r="D349" s="49" t="s">
        <v>2569</v>
      </c>
    </row>
    <row r="350" spans="1:4" ht="19.2" customHeight="1">
      <c r="A350" s="39" t="s">
        <v>136</v>
      </c>
      <c r="B350" s="40" t="s">
        <v>137</v>
      </c>
      <c r="C350" s="51" t="s">
        <v>927</v>
      </c>
      <c r="D350" s="49" t="s">
        <v>2569</v>
      </c>
    </row>
    <row r="351" spans="1:4" ht="19.2" customHeight="1">
      <c r="A351" s="39" t="s">
        <v>565</v>
      </c>
      <c r="B351" s="40" t="s">
        <v>139</v>
      </c>
      <c r="C351" s="51" t="s">
        <v>927</v>
      </c>
      <c r="D351" s="49" t="s">
        <v>2569</v>
      </c>
    </row>
    <row r="352" spans="1:4" ht="19.2" customHeight="1">
      <c r="A352" s="39" t="s">
        <v>66</v>
      </c>
      <c r="B352" s="40" t="s">
        <v>141</v>
      </c>
      <c r="C352" s="51" t="s">
        <v>927</v>
      </c>
      <c r="D352" s="49" t="s">
        <v>2569</v>
      </c>
    </row>
    <row r="353" spans="1:4" ht="19.2" customHeight="1">
      <c r="A353" s="39" t="s">
        <v>2572</v>
      </c>
      <c r="B353" s="40" t="s">
        <v>150</v>
      </c>
      <c r="C353" s="51" t="s">
        <v>927</v>
      </c>
      <c r="D353" s="49" t="s">
        <v>2569</v>
      </c>
    </row>
    <row r="354" spans="1:4" ht="19.2" customHeight="1">
      <c r="A354" s="39" t="s">
        <v>566</v>
      </c>
      <c r="B354" s="40" t="s">
        <v>134</v>
      </c>
      <c r="C354" s="51" t="s">
        <v>927</v>
      </c>
      <c r="D354" s="49" t="s">
        <v>2569</v>
      </c>
    </row>
    <row r="355" spans="1:4" ht="19.2" customHeight="1">
      <c r="A355" s="39" t="s">
        <v>155</v>
      </c>
      <c r="B355" s="40" t="s">
        <v>156</v>
      </c>
      <c r="C355" s="51" t="s">
        <v>927</v>
      </c>
      <c r="D355" s="49" t="s">
        <v>2569</v>
      </c>
    </row>
    <row r="356" spans="1:4" ht="19.2" customHeight="1">
      <c r="A356" s="39" t="s">
        <v>646</v>
      </c>
      <c r="B356" s="40" t="s">
        <v>540</v>
      </c>
      <c r="C356" s="51" t="s">
        <v>927</v>
      </c>
      <c r="D356" s="49" t="s">
        <v>2569</v>
      </c>
    </row>
    <row r="357" spans="1:4" ht="19.2" customHeight="1">
      <c r="A357" s="39" t="s">
        <v>163</v>
      </c>
      <c r="B357" s="40" t="s">
        <v>164</v>
      </c>
      <c r="C357" s="51" t="s">
        <v>927</v>
      </c>
      <c r="D357" s="49" t="s">
        <v>2569</v>
      </c>
    </row>
    <row r="358" spans="1:4" ht="19.2" customHeight="1">
      <c r="A358" s="36" t="s">
        <v>166</v>
      </c>
      <c r="B358" s="41" t="s">
        <v>147</v>
      </c>
      <c r="C358" s="51" t="s">
        <v>927</v>
      </c>
      <c r="D358" s="49" t="s">
        <v>2569</v>
      </c>
    </row>
    <row r="359" spans="1:4" ht="19.2" customHeight="1">
      <c r="A359" s="39" t="s">
        <v>174</v>
      </c>
      <c r="B359" s="40" t="s">
        <v>175</v>
      </c>
      <c r="C359" s="51" t="s">
        <v>927</v>
      </c>
      <c r="D359" s="49" t="s">
        <v>2569</v>
      </c>
    </row>
    <row r="360" spans="1:4" ht="19.2" customHeight="1">
      <c r="A360" s="36" t="s">
        <v>181</v>
      </c>
      <c r="B360" s="41" t="s">
        <v>147</v>
      </c>
      <c r="C360" s="51" t="s">
        <v>927</v>
      </c>
      <c r="D360" s="49" t="s">
        <v>2569</v>
      </c>
    </row>
    <row r="361" spans="1:4" ht="19.2" customHeight="1">
      <c r="A361" s="39" t="s">
        <v>624</v>
      </c>
      <c r="B361" s="40" t="s">
        <v>183</v>
      </c>
      <c r="C361" s="51" t="s">
        <v>927</v>
      </c>
      <c r="D361" s="49" t="s">
        <v>2569</v>
      </c>
    </row>
    <row r="362" spans="1:4" ht="19.2" customHeight="1">
      <c r="A362" s="39" t="s">
        <v>187</v>
      </c>
      <c r="B362" s="40" t="s">
        <v>188</v>
      </c>
      <c r="C362" s="51" t="s">
        <v>927</v>
      </c>
      <c r="D362" s="49" t="s">
        <v>2569</v>
      </c>
    </row>
    <row r="363" spans="1:4" ht="19.2" customHeight="1">
      <c r="A363" s="39" t="s">
        <v>2510</v>
      </c>
      <c r="B363" s="40" t="s">
        <v>103</v>
      </c>
      <c r="C363" s="51" t="s">
        <v>927</v>
      </c>
      <c r="D363" s="49" t="s">
        <v>2569</v>
      </c>
    </row>
    <row r="364" spans="1:4" ht="19.2" customHeight="1">
      <c r="A364" s="39" t="s">
        <v>562</v>
      </c>
      <c r="B364" s="40" t="s">
        <v>139</v>
      </c>
      <c r="C364" s="51" t="s">
        <v>927</v>
      </c>
      <c r="D364" s="49" t="s">
        <v>2569</v>
      </c>
    </row>
    <row r="365" spans="1:4" ht="19.2" customHeight="1">
      <c r="A365" s="36" t="s">
        <v>193</v>
      </c>
      <c r="B365" s="41" t="s">
        <v>147</v>
      </c>
      <c r="C365" s="51" t="s">
        <v>927</v>
      </c>
      <c r="D365" s="49" t="s">
        <v>2569</v>
      </c>
    </row>
    <row r="366" spans="1:4" ht="19.2" customHeight="1">
      <c r="A366" s="36" t="s">
        <v>194</v>
      </c>
      <c r="B366" s="41" t="s">
        <v>195</v>
      </c>
      <c r="C366" s="51" t="s">
        <v>927</v>
      </c>
      <c r="D366" s="49" t="s">
        <v>2569</v>
      </c>
    </row>
    <row r="367" spans="1:4" ht="19.2" customHeight="1">
      <c r="A367" s="39" t="s">
        <v>587</v>
      </c>
      <c r="B367" s="40" t="s">
        <v>196</v>
      </c>
      <c r="C367" s="51" t="s">
        <v>927</v>
      </c>
      <c r="D367" s="49" t="s">
        <v>2569</v>
      </c>
    </row>
    <row r="368" spans="1:4" ht="19.2" customHeight="1">
      <c r="A368" s="39" t="s">
        <v>198</v>
      </c>
      <c r="B368" s="40" t="s">
        <v>199</v>
      </c>
      <c r="C368" s="51" t="s">
        <v>927</v>
      </c>
      <c r="D368" s="49" t="s">
        <v>2569</v>
      </c>
    </row>
    <row r="369" spans="1:4" ht="19.2" customHeight="1">
      <c r="A369" s="39" t="s">
        <v>585</v>
      </c>
      <c r="B369" s="40" t="s">
        <v>129</v>
      </c>
      <c r="C369" s="51" t="s">
        <v>927</v>
      </c>
      <c r="D369" s="49" t="s">
        <v>2569</v>
      </c>
    </row>
    <row r="370" spans="1:4" ht="19.2" customHeight="1">
      <c r="A370" s="39" t="s">
        <v>1083</v>
      </c>
      <c r="B370" s="40" t="s">
        <v>139</v>
      </c>
      <c r="C370" s="51" t="s">
        <v>927</v>
      </c>
      <c r="D370" s="49" t="s">
        <v>2569</v>
      </c>
    </row>
    <row r="371" spans="1:4" ht="19.2" customHeight="1">
      <c r="A371" s="39" t="s">
        <v>544</v>
      </c>
      <c r="B371" s="40" t="s">
        <v>167</v>
      </c>
      <c r="C371" s="51" t="s">
        <v>927</v>
      </c>
      <c r="D371" s="49" t="s">
        <v>2569</v>
      </c>
    </row>
    <row r="372" spans="1:4" ht="19.2" customHeight="1">
      <c r="A372" s="39" t="s">
        <v>724</v>
      </c>
      <c r="B372" s="40" t="s">
        <v>721</v>
      </c>
      <c r="C372" s="51" t="s">
        <v>927</v>
      </c>
      <c r="D372" s="49" t="s">
        <v>2569</v>
      </c>
    </row>
    <row r="373" spans="1:4" ht="19.2" customHeight="1">
      <c r="A373" s="39" t="s">
        <v>210</v>
      </c>
      <c r="B373" s="40" t="s">
        <v>139</v>
      </c>
      <c r="C373" s="51" t="s">
        <v>927</v>
      </c>
      <c r="D373" s="49" t="s">
        <v>2569</v>
      </c>
    </row>
    <row r="374" spans="1:4" ht="19.2" customHeight="1">
      <c r="A374" s="39" t="s">
        <v>591</v>
      </c>
      <c r="B374" s="40" t="s">
        <v>212</v>
      </c>
      <c r="C374" s="51" t="s">
        <v>927</v>
      </c>
      <c r="D374" s="49" t="s">
        <v>2569</v>
      </c>
    </row>
    <row r="375" spans="1:4" ht="19.2" customHeight="1">
      <c r="A375" s="36" t="s">
        <v>2505</v>
      </c>
      <c r="B375" s="41" t="s">
        <v>112</v>
      </c>
      <c r="C375" s="51" t="s">
        <v>927</v>
      </c>
      <c r="D375" s="49" t="s">
        <v>2569</v>
      </c>
    </row>
    <row r="376" spans="1:4" ht="19.2" customHeight="1">
      <c r="A376" s="36" t="s">
        <v>215</v>
      </c>
      <c r="B376" s="41" t="s">
        <v>216</v>
      </c>
      <c r="C376" s="51" t="s">
        <v>927</v>
      </c>
      <c r="D376" s="49" t="s">
        <v>2569</v>
      </c>
    </row>
    <row r="377" spans="1:4" ht="19.2" customHeight="1">
      <c r="A377" s="39" t="s">
        <v>2511</v>
      </c>
      <c r="B377" s="40" t="s">
        <v>103</v>
      </c>
      <c r="C377" s="51" t="s">
        <v>927</v>
      </c>
      <c r="D377" s="49" t="s">
        <v>2569</v>
      </c>
    </row>
    <row r="378" spans="1:4" ht="19.2" customHeight="1">
      <c r="A378" s="39" t="s">
        <v>223</v>
      </c>
      <c r="B378" s="40" t="s">
        <v>224</v>
      </c>
      <c r="C378" s="51" t="s">
        <v>927</v>
      </c>
      <c r="D378" s="49" t="s">
        <v>2569</v>
      </c>
    </row>
    <row r="379" spans="1:4" ht="19.2" customHeight="1">
      <c r="A379" s="39" t="s">
        <v>225</v>
      </c>
      <c r="B379" s="40" t="s">
        <v>226</v>
      </c>
      <c r="C379" s="51" t="s">
        <v>927</v>
      </c>
      <c r="D379" s="49" t="s">
        <v>2569</v>
      </c>
    </row>
    <row r="380" spans="1:4" ht="19.2" customHeight="1">
      <c r="A380" s="39" t="s">
        <v>2522</v>
      </c>
      <c r="B380" s="40" t="s">
        <v>134</v>
      </c>
      <c r="C380" s="51" t="s">
        <v>927</v>
      </c>
      <c r="D380" s="49" t="s">
        <v>2569</v>
      </c>
    </row>
    <row r="381" spans="1:4" ht="19.2" customHeight="1">
      <c r="A381" s="39" t="s">
        <v>231</v>
      </c>
      <c r="B381" s="40" t="s">
        <v>167</v>
      </c>
      <c r="C381" s="51" t="s">
        <v>927</v>
      </c>
      <c r="D381" s="49" t="s">
        <v>2569</v>
      </c>
    </row>
    <row r="382" spans="1:4" ht="19.2" customHeight="1">
      <c r="A382" s="39" t="s">
        <v>232</v>
      </c>
      <c r="B382" s="40" t="s">
        <v>232</v>
      </c>
      <c r="C382" s="51" t="s">
        <v>927</v>
      </c>
      <c r="D382" s="49" t="s">
        <v>2569</v>
      </c>
    </row>
    <row r="383" spans="1:4" ht="19.2" customHeight="1">
      <c r="A383" s="39" t="s">
        <v>71</v>
      </c>
      <c r="B383" s="40" t="s">
        <v>87</v>
      </c>
      <c r="C383" s="51" t="s">
        <v>927</v>
      </c>
      <c r="D383" s="49" t="s">
        <v>2569</v>
      </c>
    </row>
    <row r="384" spans="1:4" ht="19.2" customHeight="1">
      <c r="A384" s="39" t="s">
        <v>72</v>
      </c>
      <c r="B384" s="40" t="s">
        <v>196</v>
      </c>
      <c r="C384" s="51" t="s">
        <v>927</v>
      </c>
      <c r="D384" s="49" t="s">
        <v>2569</v>
      </c>
    </row>
    <row r="385" spans="1:4" ht="19.2" customHeight="1">
      <c r="A385" s="39" t="s">
        <v>241</v>
      </c>
      <c r="B385" s="40" t="s">
        <v>196</v>
      </c>
      <c r="C385" s="51" t="s">
        <v>927</v>
      </c>
      <c r="D385" s="49" t="s">
        <v>2569</v>
      </c>
    </row>
    <row r="386" spans="1:4" ht="19.2" customHeight="1">
      <c r="A386" s="39" t="s">
        <v>252</v>
      </c>
      <c r="B386" s="40" t="s">
        <v>253</v>
      </c>
      <c r="C386" s="51" t="s">
        <v>927</v>
      </c>
      <c r="D386" s="49" t="s">
        <v>2569</v>
      </c>
    </row>
    <row r="387" spans="1:4" ht="19.2" customHeight="1">
      <c r="A387" s="39" t="s">
        <v>256</v>
      </c>
      <c r="B387" s="40" t="s">
        <v>257</v>
      </c>
      <c r="C387" s="51" t="s">
        <v>927</v>
      </c>
      <c r="D387" s="49" t="s">
        <v>2569</v>
      </c>
    </row>
    <row r="388" spans="1:4" ht="19.2" customHeight="1">
      <c r="A388" s="39" t="s">
        <v>262</v>
      </c>
      <c r="B388" s="40" t="s">
        <v>263</v>
      </c>
      <c r="C388" s="51" t="s">
        <v>927</v>
      </c>
      <c r="D388" s="49" t="s">
        <v>2569</v>
      </c>
    </row>
    <row r="389" spans="1:4" ht="19.2" customHeight="1">
      <c r="A389" s="39" t="s">
        <v>720</v>
      </c>
      <c r="B389" s="40" t="s">
        <v>721</v>
      </c>
      <c r="C389" s="51" t="s">
        <v>927</v>
      </c>
      <c r="D389" s="49" t="s">
        <v>2569</v>
      </c>
    </row>
    <row r="390" spans="1:4" ht="19.2" customHeight="1">
      <c r="A390" s="39" t="s">
        <v>2518</v>
      </c>
      <c r="B390" s="40" t="s">
        <v>271</v>
      </c>
      <c r="C390" s="51" t="s">
        <v>927</v>
      </c>
      <c r="D390" s="49" t="s">
        <v>2569</v>
      </c>
    </row>
    <row r="391" spans="1:4" ht="19.2" customHeight="1">
      <c r="A391" s="36" t="s">
        <v>272</v>
      </c>
      <c r="B391" s="41" t="s">
        <v>273</v>
      </c>
      <c r="C391" s="51" t="s">
        <v>927</v>
      </c>
      <c r="D391" s="49" t="s">
        <v>2569</v>
      </c>
    </row>
    <row r="392" spans="1:4" ht="19.2" customHeight="1">
      <c r="A392" s="39" t="s">
        <v>274</v>
      </c>
      <c r="B392" s="40" t="s">
        <v>91</v>
      </c>
      <c r="C392" s="51" t="s">
        <v>927</v>
      </c>
      <c r="D392" s="49" t="s">
        <v>2569</v>
      </c>
    </row>
    <row r="393" spans="1:4" ht="19.2" customHeight="1">
      <c r="A393" s="39" t="s">
        <v>604</v>
      </c>
      <c r="B393" s="40" t="s">
        <v>157</v>
      </c>
      <c r="C393" s="51" t="s">
        <v>927</v>
      </c>
      <c r="D393" s="49" t="s">
        <v>2569</v>
      </c>
    </row>
    <row r="394" spans="1:4" ht="19.2" customHeight="1">
      <c r="A394" s="39" t="s">
        <v>854</v>
      </c>
      <c r="B394" s="40" t="s">
        <v>233</v>
      </c>
      <c r="C394" s="51" t="s">
        <v>927</v>
      </c>
      <c r="D394" s="49" t="s">
        <v>2569</v>
      </c>
    </row>
    <row r="395" spans="1:4" ht="19.2" customHeight="1">
      <c r="A395" s="39" t="s">
        <v>277</v>
      </c>
      <c r="B395" s="40" t="s">
        <v>278</v>
      </c>
      <c r="C395" s="51" t="s">
        <v>927</v>
      </c>
      <c r="D395" s="49" t="s">
        <v>2569</v>
      </c>
    </row>
    <row r="396" spans="1:4" ht="19.2" customHeight="1">
      <c r="A396" s="39" t="s">
        <v>282</v>
      </c>
      <c r="B396" s="40" t="s">
        <v>157</v>
      </c>
      <c r="C396" s="51" t="s">
        <v>927</v>
      </c>
      <c r="D396" s="49" t="s">
        <v>2569</v>
      </c>
    </row>
    <row r="397" spans="1:4" ht="19.2" customHeight="1">
      <c r="A397" s="39" t="s">
        <v>602</v>
      </c>
      <c r="B397" s="40" t="s">
        <v>157</v>
      </c>
      <c r="C397" s="51" t="s">
        <v>927</v>
      </c>
      <c r="D397" s="49" t="s">
        <v>2569</v>
      </c>
    </row>
    <row r="398" spans="1:4" ht="19.2" customHeight="1">
      <c r="A398" s="36" t="s">
        <v>78</v>
      </c>
      <c r="B398" s="41" t="s">
        <v>78</v>
      </c>
      <c r="C398" s="51" t="s">
        <v>927</v>
      </c>
      <c r="D398" s="49" t="s">
        <v>2569</v>
      </c>
    </row>
    <row r="399" spans="1:4" ht="19.2" customHeight="1">
      <c r="A399" s="39" t="s">
        <v>636</v>
      </c>
      <c r="B399" s="40" t="s">
        <v>139</v>
      </c>
      <c r="C399" s="51" t="s">
        <v>927</v>
      </c>
      <c r="D399" s="49" t="s">
        <v>2569</v>
      </c>
    </row>
    <row r="400" spans="1:4" ht="19.2" customHeight="1">
      <c r="A400" s="39" t="s">
        <v>2540</v>
      </c>
      <c r="B400" s="40" t="s">
        <v>188</v>
      </c>
      <c r="C400" s="51" t="s">
        <v>927</v>
      </c>
      <c r="D400" s="49" t="s">
        <v>2569</v>
      </c>
    </row>
    <row r="401" spans="1:4" ht="19.2" customHeight="1">
      <c r="A401" s="36" t="s">
        <v>293</v>
      </c>
      <c r="B401" s="41" t="s">
        <v>112</v>
      </c>
      <c r="C401" s="51" t="s">
        <v>927</v>
      </c>
      <c r="D401" s="49" t="s">
        <v>2569</v>
      </c>
    </row>
    <row r="402" spans="1:4" ht="19.2" customHeight="1">
      <c r="A402" s="39" t="s">
        <v>631</v>
      </c>
      <c r="B402" s="40" t="s">
        <v>249</v>
      </c>
      <c r="C402" s="51" t="s">
        <v>927</v>
      </c>
      <c r="D402" s="49" t="s">
        <v>2569</v>
      </c>
    </row>
    <row r="403" spans="1:4" ht="19.2" customHeight="1">
      <c r="A403" s="39" t="s">
        <v>67</v>
      </c>
      <c r="B403" s="40" t="s">
        <v>134</v>
      </c>
      <c r="C403" s="51" t="s">
        <v>927</v>
      </c>
      <c r="D403" s="49" t="s">
        <v>2569</v>
      </c>
    </row>
    <row r="404" spans="1:4" ht="19.2" customHeight="1">
      <c r="A404" s="39" t="s">
        <v>673</v>
      </c>
      <c r="B404" s="40" t="s">
        <v>87</v>
      </c>
      <c r="C404" s="51" t="s">
        <v>927</v>
      </c>
      <c r="D404" s="49" t="s">
        <v>2569</v>
      </c>
    </row>
    <row r="405" spans="1:4" ht="19.2" customHeight="1">
      <c r="A405" s="39" t="s">
        <v>297</v>
      </c>
      <c r="B405" s="40" t="s">
        <v>224</v>
      </c>
      <c r="C405" s="51" t="s">
        <v>927</v>
      </c>
      <c r="D405" s="49" t="s">
        <v>2569</v>
      </c>
    </row>
    <row r="406" spans="1:4" ht="19.2" customHeight="1">
      <c r="A406" s="39" t="s">
        <v>588</v>
      </c>
      <c r="B406" s="40" t="s">
        <v>196</v>
      </c>
      <c r="C406" s="51" t="s">
        <v>927</v>
      </c>
      <c r="D406" s="49" t="s">
        <v>2569</v>
      </c>
    </row>
    <row r="407" spans="1:4" ht="19.2" customHeight="1">
      <c r="A407" s="39" t="s">
        <v>299</v>
      </c>
      <c r="B407" s="40" t="s">
        <v>245</v>
      </c>
      <c r="C407" s="51" t="s">
        <v>927</v>
      </c>
      <c r="D407" s="49" t="s">
        <v>2569</v>
      </c>
    </row>
    <row r="408" spans="1:4" ht="19.2" customHeight="1">
      <c r="A408" s="39" t="s">
        <v>597</v>
      </c>
      <c r="B408" s="40" t="s">
        <v>303</v>
      </c>
      <c r="C408" s="51" t="s">
        <v>927</v>
      </c>
      <c r="D408" s="49" t="s">
        <v>2569</v>
      </c>
    </row>
    <row r="409" spans="1:4" ht="19.2" customHeight="1">
      <c r="A409" s="39" t="s">
        <v>584</v>
      </c>
      <c r="B409" s="40" t="s">
        <v>247</v>
      </c>
      <c r="C409" s="51" t="s">
        <v>927</v>
      </c>
      <c r="D409" s="49" t="s">
        <v>2569</v>
      </c>
    </row>
    <row r="410" spans="1:4" ht="19.2" customHeight="1">
      <c r="A410" s="39" t="s">
        <v>68</v>
      </c>
      <c r="B410" s="40" t="s">
        <v>303</v>
      </c>
      <c r="C410" s="51" t="s">
        <v>927</v>
      </c>
      <c r="D410" s="49" t="s">
        <v>2569</v>
      </c>
    </row>
    <row r="411" spans="1:4" ht="19.2" customHeight="1">
      <c r="A411" s="39" t="s">
        <v>310</v>
      </c>
      <c r="B411" s="40" t="s">
        <v>311</v>
      </c>
      <c r="C411" s="51" t="s">
        <v>927</v>
      </c>
      <c r="D411" s="49" t="s">
        <v>2569</v>
      </c>
    </row>
    <row r="412" spans="1:4" ht="19.2" customHeight="1">
      <c r="A412" s="39" t="s">
        <v>723</v>
      </c>
      <c r="B412" s="40" t="s">
        <v>721</v>
      </c>
      <c r="C412" s="51" t="s">
        <v>927</v>
      </c>
      <c r="D412" s="49" t="s">
        <v>2569</v>
      </c>
    </row>
    <row r="413" spans="1:4" ht="19.2" customHeight="1">
      <c r="A413" s="39" t="s">
        <v>722</v>
      </c>
      <c r="B413" s="40" t="s">
        <v>721</v>
      </c>
      <c r="C413" s="51" t="s">
        <v>927</v>
      </c>
      <c r="D413" s="49" t="s">
        <v>2569</v>
      </c>
    </row>
    <row r="414" spans="1:4" ht="19.2" customHeight="1">
      <c r="A414" s="39" t="s">
        <v>647</v>
      </c>
      <c r="B414" s="40" t="s">
        <v>540</v>
      </c>
      <c r="C414" s="51" t="s">
        <v>927</v>
      </c>
      <c r="D414" s="49" t="s">
        <v>2569</v>
      </c>
    </row>
    <row r="415" spans="1:4" ht="19.2" customHeight="1">
      <c r="A415" s="39" t="s">
        <v>648</v>
      </c>
      <c r="B415" s="40" t="s">
        <v>540</v>
      </c>
      <c r="C415" s="51" t="s">
        <v>927</v>
      </c>
      <c r="D415" s="49" t="s">
        <v>2569</v>
      </c>
    </row>
    <row r="416" spans="1:4" ht="19.2" customHeight="1">
      <c r="A416" s="39" t="s">
        <v>319</v>
      </c>
      <c r="B416" s="40" t="s">
        <v>319</v>
      </c>
      <c r="C416" s="51" t="s">
        <v>927</v>
      </c>
      <c r="D416" s="49" t="s">
        <v>2569</v>
      </c>
    </row>
    <row r="417" spans="1:4" ht="19.2" customHeight="1">
      <c r="A417" s="39" t="s">
        <v>2501</v>
      </c>
      <c r="B417" s="40" t="s">
        <v>2502</v>
      </c>
      <c r="C417" s="51" t="s">
        <v>927</v>
      </c>
      <c r="D417" s="49" t="s">
        <v>2569</v>
      </c>
    </row>
    <row r="418" spans="1:4" ht="19.2" customHeight="1">
      <c r="A418" s="39" t="s">
        <v>2541</v>
      </c>
      <c r="B418" s="40" t="s">
        <v>540</v>
      </c>
      <c r="C418" s="51" t="s">
        <v>927</v>
      </c>
      <c r="D418" s="49" t="s">
        <v>2569</v>
      </c>
    </row>
    <row r="419" spans="1:4" ht="19.2" customHeight="1">
      <c r="A419" s="39" t="s">
        <v>1</v>
      </c>
      <c r="B419" s="40" t="s">
        <v>141</v>
      </c>
      <c r="C419" s="51" t="s">
        <v>927</v>
      </c>
      <c r="D419" s="49" t="s">
        <v>2569</v>
      </c>
    </row>
    <row r="420" spans="1:4" ht="19.2" customHeight="1">
      <c r="A420" s="39" t="s">
        <v>671</v>
      </c>
      <c r="B420" s="40" t="s">
        <v>141</v>
      </c>
      <c r="C420" s="51" t="s">
        <v>927</v>
      </c>
      <c r="D420" s="49" t="s">
        <v>2569</v>
      </c>
    </row>
    <row r="421" spans="1:4" ht="19.2" customHeight="1">
      <c r="A421" s="39" t="s">
        <v>2557</v>
      </c>
      <c r="B421" s="40" t="s">
        <v>331</v>
      </c>
      <c r="C421" s="51" t="s">
        <v>927</v>
      </c>
      <c r="D421" s="49" t="s">
        <v>2569</v>
      </c>
    </row>
    <row r="422" spans="1:4" ht="19.2" customHeight="1">
      <c r="A422" s="39" t="s">
        <v>645</v>
      </c>
      <c r="B422" s="40" t="s">
        <v>164</v>
      </c>
      <c r="C422" s="51" t="s">
        <v>927</v>
      </c>
      <c r="D422" s="49" t="s">
        <v>2569</v>
      </c>
    </row>
    <row r="423" spans="1:4" ht="19.2" customHeight="1">
      <c r="A423" s="36" t="s">
        <v>338</v>
      </c>
      <c r="B423" s="41" t="s">
        <v>195</v>
      </c>
      <c r="C423" s="51" t="s">
        <v>927</v>
      </c>
      <c r="D423" s="49" t="s">
        <v>2569</v>
      </c>
    </row>
    <row r="424" spans="1:4" ht="19.2" customHeight="1">
      <c r="A424" s="39" t="s">
        <v>349</v>
      </c>
      <c r="B424" s="40" t="s">
        <v>350</v>
      </c>
      <c r="C424" s="51" t="s">
        <v>927</v>
      </c>
      <c r="D424" s="49" t="s">
        <v>2569</v>
      </c>
    </row>
    <row r="425" spans="1:4" ht="19.2" customHeight="1">
      <c r="A425" s="39" t="s">
        <v>725</v>
      </c>
      <c r="B425" s="40" t="s">
        <v>721</v>
      </c>
      <c r="C425" s="51" t="s">
        <v>927</v>
      </c>
      <c r="D425" s="49" t="s">
        <v>2569</v>
      </c>
    </row>
    <row r="426" spans="1:4" ht="19.2" customHeight="1">
      <c r="A426" s="39" t="s">
        <v>2542</v>
      </c>
      <c r="B426" s="40" t="s">
        <v>353</v>
      </c>
      <c r="C426" s="51" t="s">
        <v>927</v>
      </c>
      <c r="D426" s="49" t="s">
        <v>2569</v>
      </c>
    </row>
    <row r="427" spans="1:4" ht="19.2" customHeight="1">
      <c r="A427" s="39" t="s">
        <v>740</v>
      </c>
      <c r="B427" s="40" t="s">
        <v>129</v>
      </c>
      <c r="C427" s="51" t="s">
        <v>927</v>
      </c>
      <c r="D427" s="49" t="s">
        <v>2569</v>
      </c>
    </row>
    <row r="428" spans="1:4" ht="19.2" customHeight="1">
      <c r="A428" s="36" t="s">
        <v>358</v>
      </c>
      <c r="B428" s="41" t="s">
        <v>359</v>
      </c>
      <c r="C428" s="51" t="s">
        <v>927</v>
      </c>
      <c r="D428" s="49" t="s">
        <v>2569</v>
      </c>
    </row>
    <row r="429" spans="1:4" ht="19.2" customHeight="1">
      <c r="A429" s="39" t="s">
        <v>368</v>
      </c>
      <c r="B429" s="40" t="s">
        <v>540</v>
      </c>
      <c r="C429" s="51" t="s">
        <v>927</v>
      </c>
      <c r="D429" s="49" t="s">
        <v>2569</v>
      </c>
    </row>
    <row r="430" spans="1:4" ht="19.2" customHeight="1">
      <c r="A430" s="39" t="s">
        <v>577</v>
      </c>
      <c r="B430" s="40" t="s">
        <v>244</v>
      </c>
      <c r="C430" s="51" t="s">
        <v>927</v>
      </c>
      <c r="D430" s="49" t="s">
        <v>2569</v>
      </c>
    </row>
    <row r="431" spans="1:4" ht="19.2" customHeight="1">
      <c r="A431" s="36" t="s">
        <v>374</v>
      </c>
      <c r="B431" s="41" t="s">
        <v>375</v>
      </c>
      <c r="C431" s="51" t="s">
        <v>927</v>
      </c>
      <c r="D431" s="49" t="s">
        <v>2569</v>
      </c>
    </row>
    <row r="432" spans="1:4" ht="19.2" customHeight="1">
      <c r="A432" s="39" t="s">
        <v>547</v>
      </c>
      <c r="B432" s="40" t="s">
        <v>317</v>
      </c>
      <c r="C432" s="51" t="s">
        <v>927</v>
      </c>
      <c r="D432" s="49" t="s">
        <v>2569</v>
      </c>
    </row>
    <row r="433" spans="1:4" ht="19.2" customHeight="1">
      <c r="A433" s="39" t="s">
        <v>70</v>
      </c>
      <c r="B433" s="40" t="s">
        <v>139</v>
      </c>
      <c r="C433" s="51" t="s">
        <v>927</v>
      </c>
      <c r="D433" s="49" t="s">
        <v>2569</v>
      </c>
    </row>
    <row r="434" spans="1:4" ht="19.2" customHeight="1">
      <c r="A434" s="43" t="s">
        <v>383</v>
      </c>
      <c r="B434" s="46" t="s">
        <v>244</v>
      </c>
      <c r="C434" s="51" t="s">
        <v>927</v>
      </c>
      <c r="D434" s="49" t="s">
        <v>2569</v>
      </c>
    </row>
    <row r="435" spans="1:4" ht="19.2" customHeight="1">
      <c r="A435" s="39" t="s">
        <v>387</v>
      </c>
      <c r="B435" s="40" t="s">
        <v>253</v>
      </c>
      <c r="C435" s="51" t="s">
        <v>927</v>
      </c>
      <c r="D435" s="49" t="s">
        <v>2569</v>
      </c>
    </row>
    <row r="436" spans="1:4" ht="19.2" customHeight="1">
      <c r="A436" s="39" t="s">
        <v>563</v>
      </c>
      <c r="B436" s="40" t="s">
        <v>139</v>
      </c>
      <c r="C436" s="51" t="s">
        <v>927</v>
      </c>
      <c r="D436" s="49" t="s">
        <v>2569</v>
      </c>
    </row>
    <row r="437" spans="1:4" ht="19.2" customHeight="1">
      <c r="A437" s="39" t="s">
        <v>564</v>
      </c>
      <c r="B437" s="40" t="s">
        <v>139</v>
      </c>
      <c r="C437" s="51" t="s">
        <v>927</v>
      </c>
      <c r="D437" s="49" t="s">
        <v>2569</v>
      </c>
    </row>
    <row r="438" spans="1:4" ht="19.2" customHeight="1">
      <c r="A438" s="39" t="s">
        <v>402</v>
      </c>
      <c r="B438" s="40" t="s">
        <v>403</v>
      </c>
      <c r="C438" s="51" t="s">
        <v>927</v>
      </c>
      <c r="D438" s="49" t="s">
        <v>2569</v>
      </c>
    </row>
    <row r="439" spans="1:4" ht="19.2" customHeight="1">
      <c r="A439" s="39" t="s">
        <v>404</v>
      </c>
      <c r="B439" s="40" t="s">
        <v>249</v>
      </c>
      <c r="C439" s="51" t="s">
        <v>927</v>
      </c>
      <c r="D439" s="49" t="s">
        <v>2569</v>
      </c>
    </row>
    <row r="440" spans="1:4" ht="19.2" customHeight="1">
      <c r="A440" s="39" t="s">
        <v>579</v>
      </c>
      <c r="B440" s="40" t="s">
        <v>540</v>
      </c>
      <c r="C440" s="51" t="s">
        <v>927</v>
      </c>
      <c r="D440" s="49" t="s">
        <v>2569</v>
      </c>
    </row>
    <row r="441" spans="1:4" ht="19.2" customHeight="1">
      <c r="A441" s="39" t="s">
        <v>580</v>
      </c>
      <c r="B441" s="40" t="s">
        <v>540</v>
      </c>
      <c r="C441" s="51" t="s">
        <v>927</v>
      </c>
      <c r="D441" s="49" t="s">
        <v>2569</v>
      </c>
    </row>
    <row r="442" spans="1:4" ht="19.2" customHeight="1">
      <c r="A442" s="39" t="s">
        <v>2555</v>
      </c>
      <c r="B442" s="40" t="s">
        <v>670</v>
      </c>
      <c r="C442" s="51" t="s">
        <v>927</v>
      </c>
      <c r="D442" s="49" t="s">
        <v>2569</v>
      </c>
    </row>
    <row r="443" spans="1:4" ht="19.2" customHeight="1">
      <c r="A443" s="39" t="s">
        <v>548</v>
      </c>
      <c r="B443" s="40" t="s">
        <v>412</v>
      </c>
      <c r="C443" s="51" t="s">
        <v>927</v>
      </c>
      <c r="D443" s="49" t="s">
        <v>2569</v>
      </c>
    </row>
    <row r="444" spans="1:4" ht="19.2" customHeight="1">
      <c r="A444" s="39" t="s">
        <v>733</v>
      </c>
      <c r="B444" s="40" t="s">
        <v>721</v>
      </c>
      <c r="C444" s="51" t="s">
        <v>927</v>
      </c>
      <c r="D444" s="49" t="s">
        <v>2569</v>
      </c>
    </row>
    <row r="445" spans="1:4" ht="19.2" customHeight="1">
      <c r="A445" s="39" t="s">
        <v>416</v>
      </c>
      <c r="B445" s="40" t="s">
        <v>672</v>
      </c>
      <c r="C445" s="51" t="s">
        <v>927</v>
      </c>
      <c r="D445" s="49" t="s">
        <v>2569</v>
      </c>
    </row>
    <row r="446" spans="1:4" ht="19.2" customHeight="1">
      <c r="A446" s="39" t="s">
        <v>635</v>
      </c>
      <c r="B446" s="40" t="s">
        <v>417</v>
      </c>
      <c r="C446" s="51" t="s">
        <v>927</v>
      </c>
      <c r="D446" s="49" t="s">
        <v>2569</v>
      </c>
    </row>
    <row r="447" spans="1:4" ht="19.2" customHeight="1">
      <c r="A447" s="39" t="s">
        <v>2504</v>
      </c>
      <c r="B447" s="40" t="s">
        <v>249</v>
      </c>
      <c r="C447" s="51" t="s">
        <v>927</v>
      </c>
      <c r="D447" s="49" t="s">
        <v>2569</v>
      </c>
    </row>
    <row r="448" spans="1:4" ht="19.2" customHeight="1">
      <c r="A448" s="39" t="s">
        <v>418</v>
      </c>
      <c r="B448" s="40" t="s">
        <v>419</v>
      </c>
      <c r="C448" s="51" t="s">
        <v>927</v>
      </c>
      <c r="D448" s="49" t="s">
        <v>2569</v>
      </c>
    </row>
    <row r="449" spans="1:4" ht="19.2" customHeight="1">
      <c r="A449" s="39" t="s">
        <v>586</v>
      </c>
      <c r="B449" s="40" t="s">
        <v>196</v>
      </c>
      <c r="C449" s="51" t="s">
        <v>927</v>
      </c>
      <c r="D449" s="49" t="s">
        <v>2569</v>
      </c>
    </row>
    <row r="450" spans="1:4" ht="19.2" customHeight="1">
      <c r="A450" s="39" t="s">
        <v>77</v>
      </c>
      <c r="B450" s="40" t="s">
        <v>540</v>
      </c>
      <c r="C450" s="51" t="s">
        <v>927</v>
      </c>
      <c r="D450" s="49" t="s">
        <v>2569</v>
      </c>
    </row>
    <row r="451" spans="1:4" ht="19.2" customHeight="1">
      <c r="A451" s="39" t="s">
        <v>424</v>
      </c>
      <c r="B451" s="40" t="s">
        <v>672</v>
      </c>
      <c r="C451" s="51" t="s">
        <v>927</v>
      </c>
      <c r="D451" s="49" t="s">
        <v>2569</v>
      </c>
    </row>
    <row r="452" spans="1:4" ht="19.2" customHeight="1">
      <c r="A452" s="39" t="s">
        <v>556</v>
      </c>
      <c r="B452" s="40" t="s">
        <v>103</v>
      </c>
      <c r="C452" s="51" t="s">
        <v>927</v>
      </c>
      <c r="D452" s="49" t="s">
        <v>2569</v>
      </c>
    </row>
    <row r="453" spans="1:4" ht="19.2" customHeight="1">
      <c r="A453" s="39" t="s">
        <v>426</v>
      </c>
      <c r="B453" s="40" t="s">
        <v>307</v>
      </c>
      <c r="C453" s="51" t="s">
        <v>927</v>
      </c>
      <c r="D453" s="49" t="s">
        <v>2569</v>
      </c>
    </row>
    <row r="454" spans="1:4" ht="19.2" customHeight="1">
      <c r="A454" s="36" t="s">
        <v>429</v>
      </c>
      <c r="B454" s="41" t="s">
        <v>603</v>
      </c>
      <c r="C454" s="51" t="s">
        <v>927</v>
      </c>
      <c r="D454" s="49" t="s">
        <v>2569</v>
      </c>
    </row>
    <row r="455" spans="1:4" ht="19.2" customHeight="1">
      <c r="A455" s="39" t="s">
        <v>2279</v>
      </c>
      <c r="B455" s="40" t="s">
        <v>430</v>
      </c>
      <c r="C455" s="51" t="s">
        <v>927</v>
      </c>
      <c r="D455" s="49" t="s">
        <v>2569</v>
      </c>
    </row>
    <row r="456" spans="1:4" ht="19.2" customHeight="1">
      <c r="A456" s="36" t="s">
        <v>431</v>
      </c>
      <c r="B456" s="41" t="s">
        <v>603</v>
      </c>
      <c r="C456" s="51" t="s">
        <v>927</v>
      </c>
      <c r="D456" s="49" t="s">
        <v>2569</v>
      </c>
    </row>
    <row r="457" spans="1:4" ht="19.2" customHeight="1">
      <c r="A457" s="39" t="s">
        <v>432</v>
      </c>
      <c r="B457" s="40" t="s">
        <v>271</v>
      </c>
      <c r="C457" s="51" t="s">
        <v>927</v>
      </c>
      <c r="D457" s="49" t="s">
        <v>2569</v>
      </c>
    </row>
    <row r="458" spans="1:4" ht="19.2" customHeight="1">
      <c r="A458" s="36" t="s">
        <v>433</v>
      </c>
      <c r="B458" s="41" t="s">
        <v>112</v>
      </c>
      <c r="C458" s="51" t="s">
        <v>927</v>
      </c>
      <c r="D458" s="49" t="s">
        <v>2569</v>
      </c>
    </row>
    <row r="459" spans="1:4" ht="19.2" customHeight="1">
      <c r="A459" s="36" t="s">
        <v>545</v>
      </c>
      <c r="B459" s="41" t="s">
        <v>249</v>
      </c>
      <c r="C459" s="51" t="s">
        <v>927</v>
      </c>
      <c r="D459" s="49" t="s">
        <v>2569</v>
      </c>
    </row>
    <row r="460" spans="1:4" ht="19.2" customHeight="1">
      <c r="A460" s="36" t="s">
        <v>443</v>
      </c>
      <c r="B460" s="41" t="s">
        <v>249</v>
      </c>
      <c r="C460" s="51" t="s">
        <v>927</v>
      </c>
      <c r="D460" s="49" t="s">
        <v>2569</v>
      </c>
    </row>
    <row r="461" spans="1:4" ht="19.2" customHeight="1">
      <c r="A461" s="39" t="s">
        <v>444</v>
      </c>
      <c r="B461" s="40" t="s">
        <v>165</v>
      </c>
      <c r="C461" s="51" t="s">
        <v>927</v>
      </c>
      <c r="D461" s="49" t="s">
        <v>2569</v>
      </c>
    </row>
    <row r="462" spans="1:4" ht="19.2" customHeight="1">
      <c r="A462" s="39" t="s">
        <v>445</v>
      </c>
      <c r="B462" s="40" t="s">
        <v>224</v>
      </c>
      <c r="C462" s="51" t="s">
        <v>927</v>
      </c>
      <c r="D462" s="49" t="s">
        <v>2569</v>
      </c>
    </row>
    <row r="463" spans="1:4" ht="19.2" customHeight="1">
      <c r="A463" s="39" t="s">
        <v>447</v>
      </c>
      <c r="B463" s="40" t="s">
        <v>448</v>
      </c>
      <c r="C463" s="51" t="s">
        <v>927</v>
      </c>
      <c r="D463" s="49" t="s">
        <v>2569</v>
      </c>
    </row>
    <row r="464" spans="1:4" ht="19.2" customHeight="1">
      <c r="A464" s="39" t="s">
        <v>719</v>
      </c>
      <c r="B464" s="40" t="s">
        <v>721</v>
      </c>
      <c r="C464" s="51" t="s">
        <v>927</v>
      </c>
      <c r="D464" s="49" t="s">
        <v>2569</v>
      </c>
    </row>
    <row r="465" spans="1:4" ht="19.2" customHeight="1">
      <c r="A465" s="36" t="s">
        <v>454</v>
      </c>
      <c r="B465" s="41" t="s">
        <v>112</v>
      </c>
      <c r="C465" s="51" t="s">
        <v>927</v>
      </c>
      <c r="D465" s="49" t="s">
        <v>2569</v>
      </c>
    </row>
    <row r="466" spans="1:4" ht="19.2" customHeight="1">
      <c r="A466" s="36" t="s">
        <v>2508</v>
      </c>
      <c r="B466" s="41" t="s">
        <v>603</v>
      </c>
      <c r="C466" s="51" t="s">
        <v>927</v>
      </c>
      <c r="D466" s="49" t="s">
        <v>2569</v>
      </c>
    </row>
    <row r="467" spans="1:4" ht="19.2" customHeight="1">
      <c r="A467" s="39" t="s">
        <v>465</v>
      </c>
      <c r="B467" s="40" t="s">
        <v>430</v>
      </c>
      <c r="C467" s="51" t="s">
        <v>927</v>
      </c>
      <c r="D467" s="49" t="s">
        <v>2569</v>
      </c>
    </row>
    <row r="468" spans="1:4" ht="19.2" customHeight="1">
      <c r="A468" s="39" t="s">
        <v>466</v>
      </c>
      <c r="B468" s="40" t="s">
        <v>89</v>
      </c>
      <c r="C468" s="51" t="s">
        <v>927</v>
      </c>
      <c r="D468" s="49" t="s">
        <v>2569</v>
      </c>
    </row>
    <row r="469" spans="1:4" ht="19.2" customHeight="1">
      <c r="A469" s="39" t="s">
        <v>2500</v>
      </c>
      <c r="B469" s="40" t="s">
        <v>446</v>
      </c>
      <c r="C469" s="51" t="s">
        <v>927</v>
      </c>
      <c r="D469" s="49" t="s">
        <v>2569</v>
      </c>
    </row>
    <row r="470" spans="1:4" ht="19.2" customHeight="1">
      <c r="A470" s="39" t="s">
        <v>2503</v>
      </c>
      <c r="B470" s="40" t="s">
        <v>2502</v>
      </c>
      <c r="C470" s="51" t="s">
        <v>927</v>
      </c>
      <c r="D470" s="49" t="s">
        <v>2569</v>
      </c>
    </row>
    <row r="471" spans="1:4" ht="19.2" customHeight="1">
      <c r="A471" s="36" t="s">
        <v>468</v>
      </c>
      <c r="B471" s="41" t="s">
        <v>112</v>
      </c>
      <c r="C471" s="51" t="s">
        <v>927</v>
      </c>
      <c r="D471" s="49" t="s">
        <v>2569</v>
      </c>
    </row>
    <row r="472" spans="1:4" ht="19.2" customHeight="1">
      <c r="A472" s="39" t="s">
        <v>469</v>
      </c>
      <c r="B472" s="40" t="s">
        <v>165</v>
      </c>
      <c r="C472" s="51" t="s">
        <v>927</v>
      </c>
      <c r="D472" s="49" t="s">
        <v>2569</v>
      </c>
    </row>
    <row r="473" spans="1:4" ht="19.2" customHeight="1">
      <c r="A473" s="36" t="s">
        <v>546</v>
      </c>
      <c r="B473" s="41" t="s">
        <v>249</v>
      </c>
      <c r="C473" s="51" t="s">
        <v>927</v>
      </c>
      <c r="D473" s="49" t="s">
        <v>2569</v>
      </c>
    </row>
    <row r="474" spans="1:4" ht="19.2" customHeight="1">
      <c r="A474" s="39" t="s">
        <v>567</v>
      </c>
      <c r="B474" s="40" t="s">
        <v>134</v>
      </c>
      <c r="C474" s="51" t="s">
        <v>927</v>
      </c>
      <c r="D474" s="49" t="s">
        <v>2569</v>
      </c>
    </row>
    <row r="475" spans="1:4" ht="19.2" customHeight="1">
      <c r="A475" s="39" t="s">
        <v>475</v>
      </c>
      <c r="B475" s="40" t="s">
        <v>188</v>
      </c>
      <c r="C475" s="51" t="s">
        <v>927</v>
      </c>
      <c r="D475" s="49" t="s">
        <v>2569</v>
      </c>
    </row>
    <row r="476" spans="1:4" ht="19.2" customHeight="1">
      <c r="A476" s="39" t="s">
        <v>478</v>
      </c>
      <c r="B476" s="40" t="s">
        <v>87</v>
      </c>
      <c r="C476" s="51" t="s">
        <v>927</v>
      </c>
      <c r="D476" s="49" t="s">
        <v>2569</v>
      </c>
    </row>
    <row r="477" spans="1:4" ht="19.2" customHeight="1">
      <c r="A477" s="39" t="s">
        <v>649</v>
      </c>
      <c r="B477" s="40" t="s">
        <v>540</v>
      </c>
      <c r="C477" s="51" t="s">
        <v>927</v>
      </c>
      <c r="D477" s="49" t="s">
        <v>2569</v>
      </c>
    </row>
    <row r="478" spans="1:4" ht="19.2" customHeight="1">
      <c r="A478" s="39" t="s">
        <v>2584</v>
      </c>
      <c r="B478" s="40" t="s">
        <v>412</v>
      </c>
      <c r="C478" s="51" t="s">
        <v>927</v>
      </c>
      <c r="D478" s="49" t="s">
        <v>2569</v>
      </c>
    </row>
    <row r="479" spans="1:4" ht="19.2" customHeight="1">
      <c r="A479" s="39" t="s">
        <v>482</v>
      </c>
      <c r="B479" s="40" t="s">
        <v>482</v>
      </c>
      <c r="C479" s="51" t="s">
        <v>927</v>
      </c>
      <c r="D479" s="49" t="s">
        <v>2569</v>
      </c>
    </row>
    <row r="480" spans="1:4" ht="19.2" customHeight="1">
      <c r="A480" s="39" t="s">
        <v>739</v>
      </c>
      <c r="B480" s="40" t="s">
        <v>380</v>
      </c>
      <c r="C480" s="51" t="s">
        <v>927</v>
      </c>
      <c r="D480" s="49" t="s">
        <v>2569</v>
      </c>
    </row>
    <row r="481" spans="1:4" ht="19.2" customHeight="1">
      <c r="A481" s="39" t="s">
        <v>2574</v>
      </c>
      <c r="B481" s="40" t="s">
        <v>33</v>
      </c>
      <c r="C481" s="51" t="s">
        <v>927</v>
      </c>
      <c r="D481" s="49" t="s">
        <v>2569</v>
      </c>
    </row>
    <row r="482" spans="1:4" ht="19.2" customHeight="1">
      <c r="A482" s="39" t="s">
        <v>2517</v>
      </c>
      <c r="B482" s="40" t="s">
        <v>678</v>
      </c>
      <c r="C482" s="51" t="s">
        <v>927</v>
      </c>
      <c r="D482" s="49" t="s">
        <v>2569</v>
      </c>
    </row>
    <row r="483" spans="1:4" ht="19.2" customHeight="1">
      <c r="A483" s="39" t="s">
        <v>2258</v>
      </c>
      <c r="B483" s="40" t="s">
        <v>677</v>
      </c>
      <c r="C483" s="51" t="s">
        <v>927</v>
      </c>
      <c r="D483" s="49" t="s">
        <v>2569</v>
      </c>
    </row>
    <row r="484" spans="1:4" ht="19.2" customHeight="1">
      <c r="A484" s="39" t="s">
        <v>568</v>
      </c>
      <c r="B484" s="40" t="s">
        <v>134</v>
      </c>
      <c r="C484" s="51" t="s">
        <v>927</v>
      </c>
      <c r="D484" s="49" t="s">
        <v>2569</v>
      </c>
    </row>
    <row r="485" spans="1:4" ht="19.2" customHeight="1">
      <c r="A485" s="39" t="s">
        <v>598</v>
      </c>
      <c r="B485" s="40" t="s">
        <v>303</v>
      </c>
      <c r="C485" s="51" t="s">
        <v>927</v>
      </c>
      <c r="D485" s="49" t="s">
        <v>2569</v>
      </c>
    </row>
    <row r="486" spans="1:4" ht="19.2" customHeight="1">
      <c r="A486" s="39" t="s">
        <v>2558</v>
      </c>
      <c r="B486" s="40" t="s">
        <v>303</v>
      </c>
      <c r="C486" s="51" t="s">
        <v>927</v>
      </c>
      <c r="D486" s="49" t="s">
        <v>2569</v>
      </c>
    </row>
    <row r="487" spans="1:4" ht="19.2" customHeight="1">
      <c r="A487" s="36" t="s">
        <v>14</v>
      </c>
      <c r="B487" s="41" t="s">
        <v>112</v>
      </c>
      <c r="C487" s="51" t="s">
        <v>927</v>
      </c>
      <c r="D487" s="49" t="s">
        <v>2569</v>
      </c>
    </row>
    <row r="488" spans="1:4" ht="19.2" customHeight="1">
      <c r="A488" s="39" t="s">
        <v>17</v>
      </c>
      <c r="B488" s="40" t="s">
        <v>110</v>
      </c>
      <c r="C488" s="51" t="s">
        <v>927</v>
      </c>
      <c r="D488" s="49" t="s">
        <v>2569</v>
      </c>
    </row>
    <row r="489" spans="1:4" ht="19.2" customHeight="1">
      <c r="A489" s="39" t="s">
        <v>650</v>
      </c>
      <c r="B489" s="40" t="s">
        <v>540</v>
      </c>
      <c r="C489" s="51" t="s">
        <v>927</v>
      </c>
      <c r="D489" s="49" t="s">
        <v>2569</v>
      </c>
    </row>
    <row r="490" spans="1:4" ht="19.2" customHeight="1">
      <c r="A490" s="39" t="s">
        <v>21</v>
      </c>
      <c r="B490" s="40" t="s">
        <v>430</v>
      </c>
      <c r="C490" s="51" t="s">
        <v>927</v>
      </c>
      <c r="D490" s="49" t="s">
        <v>2569</v>
      </c>
    </row>
    <row r="491" spans="1:4" ht="19.2" customHeight="1">
      <c r="A491" s="39" t="s">
        <v>22</v>
      </c>
      <c r="B491" s="40" t="s">
        <v>91</v>
      </c>
      <c r="C491" s="51" t="s">
        <v>927</v>
      </c>
      <c r="D491" s="49" t="s">
        <v>2569</v>
      </c>
    </row>
    <row r="492" spans="1:4" ht="19.2" customHeight="1">
      <c r="A492" s="39" t="s">
        <v>38</v>
      </c>
      <c r="B492" s="40" t="s">
        <v>476</v>
      </c>
      <c r="C492" s="51" t="s">
        <v>927</v>
      </c>
      <c r="D492" s="49" t="s">
        <v>2569</v>
      </c>
    </row>
    <row r="493" spans="1:4" ht="19.2" customHeight="1">
      <c r="A493" s="39" t="s">
        <v>2521</v>
      </c>
      <c r="B493" s="40" t="s">
        <v>139</v>
      </c>
      <c r="C493" s="51" t="s">
        <v>927</v>
      </c>
      <c r="D493" s="49" t="s">
        <v>2569</v>
      </c>
    </row>
    <row r="494" spans="1:4" ht="19.2" customHeight="1">
      <c r="A494" s="36" t="s">
        <v>552</v>
      </c>
      <c r="B494" s="41" t="s">
        <v>112</v>
      </c>
      <c r="C494" s="51" t="s">
        <v>927</v>
      </c>
      <c r="D494" s="49" t="s">
        <v>2569</v>
      </c>
    </row>
    <row r="495" spans="1:4" ht="19.2" customHeight="1">
      <c r="A495" s="36" t="s">
        <v>50</v>
      </c>
      <c r="B495" s="41" t="s">
        <v>249</v>
      </c>
      <c r="C495" s="51" t="s">
        <v>927</v>
      </c>
      <c r="D495" s="49" t="s">
        <v>2569</v>
      </c>
    </row>
    <row r="496" spans="1:4" ht="19.2" customHeight="1">
      <c r="A496" s="36" t="s">
        <v>54</v>
      </c>
      <c r="B496" s="41" t="s">
        <v>55</v>
      </c>
      <c r="C496" s="51" t="s">
        <v>927</v>
      </c>
      <c r="D496" s="49" t="s">
        <v>2569</v>
      </c>
    </row>
    <row r="497" spans="1:4" ht="19.2" customHeight="1">
      <c r="A497" s="39" t="s">
        <v>653</v>
      </c>
      <c r="B497" s="40" t="s">
        <v>436</v>
      </c>
      <c r="C497" s="51" t="s">
        <v>927</v>
      </c>
      <c r="D497" s="49" t="s">
        <v>2569</v>
      </c>
    </row>
    <row r="498" spans="1:4" ht="19.2" customHeight="1">
      <c r="A498" s="39" t="s">
        <v>2545</v>
      </c>
      <c r="B498" s="40" t="s">
        <v>721</v>
      </c>
      <c r="C498" s="51" t="s">
        <v>927</v>
      </c>
      <c r="D498" s="49" t="s">
        <v>2569</v>
      </c>
    </row>
    <row r="499" spans="1:4" ht="19.2" customHeight="1">
      <c r="A499" s="39" t="s">
        <v>2536</v>
      </c>
      <c r="B499" s="40" t="s">
        <v>116</v>
      </c>
      <c r="C499" s="51" t="s">
        <v>927</v>
      </c>
      <c r="D499" s="49" t="s">
        <v>2569</v>
      </c>
    </row>
    <row r="500" spans="1:4" ht="19.2" customHeight="1">
      <c r="A500" s="36" t="s">
        <v>124</v>
      </c>
      <c r="B500" s="41" t="s">
        <v>125</v>
      </c>
      <c r="C500" s="51" t="s">
        <v>927</v>
      </c>
      <c r="D500" s="49" t="s">
        <v>2569</v>
      </c>
    </row>
    <row r="501" spans="1:4" ht="19.2" customHeight="1">
      <c r="A501" s="36" t="s">
        <v>655</v>
      </c>
      <c r="B501" s="41" t="s">
        <v>125</v>
      </c>
      <c r="C501" s="51" t="s">
        <v>927</v>
      </c>
      <c r="D501" s="49" t="s">
        <v>2569</v>
      </c>
    </row>
    <row r="502" spans="1:4" ht="19.2" customHeight="1">
      <c r="A502" s="36" t="s">
        <v>207</v>
      </c>
      <c r="B502" s="41" t="s">
        <v>125</v>
      </c>
      <c r="C502" s="51" t="s">
        <v>927</v>
      </c>
      <c r="D502" s="49" t="s">
        <v>2569</v>
      </c>
    </row>
    <row r="503" spans="1:4" ht="19.2" customHeight="1">
      <c r="A503" s="36" t="s">
        <v>656</v>
      </c>
      <c r="B503" s="41" t="s">
        <v>125</v>
      </c>
      <c r="C503" s="51" t="s">
        <v>927</v>
      </c>
      <c r="D503" s="49" t="s">
        <v>2569</v>
      </c>
    </row>
    <row r="504" spans="1:4" ht="19.2" customHeight="1">
      <c r="A504" s="36" t="s">
        <v>657</v>
      </c>
      <c r="B504" s="41" t="s">
        <v>125</v>
      </c>
      <c r="C504" s="51" t="s">
        <v>927</v>
      </c>
      <c r="D504" s="49" t="s">
        <v>2569</v>
      </c>
    </row>
    <row r="505" spans="1:4" ht="19.2" customHeight="1">
      <c r="A505" s="36" t="s">
        <v>277</v>
      </c>
      <c r="B505" s="41" t="s">
        <v>125</v>
      </c>
      <c r="C505" s="51" t="s">
        <v>927</v>
      </c>
      <c r="D505" s="49" t="s">
        <v>2569</v>
      </c>
    </row>
    <row r="506" spans="1:4" ht="19.2" customHeight="1">
      <c r="A506" s="36" t="s">
        <v>654</v>
      </c>
      <c r="B506" s="41" t="s">
        <v>125</v>
      </c>
      <c r="C506" s="51" t="s">
        <v>927</v>
      </c>
      <c r="D506" s="49" t="s">
        <v>2569</v>
      </c>
    </row>
    <row r="507" spans="1:4" ht="19.2" customHeight="1">
      <c r="A507" s="36" t="s">
        <v>2</v>
      </c>
      <c r="B507" s="41" t="s">
        <v>125</v>
      </c>
      <c r="C507" s="51" t="s">
        <v>927</v>
      </c>
      <c r="D507" s="49" t="s">
        <v>2569</v>
      </c>
    </row>
    <row r="508" spans="1:4" ht="19.2" customHeight="1">
      <c r="A508" s="36" t="s">
        <v>658</v>
      </c>
      <c r="B508" s="41" t="s">
        <v>125</v>
      </c>
      <c r="C508" s="51" t="s">
        <v>927</v>
      </c>
      <c r="D508" s="49" t="s">
        <v>2569</v>
      </c>
    </row>
    <row r="509" spans="1:4" ht="19.2" customHeight="1">
      <c r="A509" s="36" t="s">
        <v>538</v>
      </c>
      <c r="B509" s="41" t="s">
        <v>125</v>
      </c>
      <c r="C509" s="51" t="s">
        <v>927</v>
      </c>
      <c r="D509" s="49" t="s">
        <v>2569</v>
      </c>
    </row>
    <row r="510" spans="1:4" ht="19.2" customHeight="1">
      <c r="A510" s="36" t="s">
        <v>659</v>
      </c>
      <c r="B510" s="41" t="s">
        <v>125</v>
      </c>
      <c r="C510" s="51" t="s">
        <v>927</v>
      </c>
      <c r="D510" s="49" t="s">
        <v>2569</v>
      </c>
    </row>
    <row r="511" spans="1:4" ht="19.2" customHeight="1">
      <c r="A511" s="36" t="s">
        <v>539</v>
      </c>
      <c r="B511" s="41" t="s">
        <v>125</v>
      </c>
      <c r="C511" s="51" t="s">
        <v>927</v>
      </c>
      <c r="D511" s="49" t="s">
        <v>2569</v>
      </c>
    </row>
    <row r="512" spans="1:4" ht="19.2" customHeight="1">
      <c r="A512" s="36" t="s">
        <v>660</v>
      </c>
      <c r="B512" s="41" t="s">
        <v>125</v>
      </c>
      <c r="C512" s="51" t="s">
        <v>927</v>
      </c>
      <c r="D512" s="49" t="s">
        <v>2569</v>
      </c>
    </row>
    <row r="513" spans="1:4" ht="19.2" customHeight="1">
      <c r="A513" s="36" t="s">
        <v>661</v>
      </c>
      <c r="B513" s="41" t="s">
        <v>125</v>
      </c>
      <c r="C513" s="51" t="s">
        <v>927</v>
      </c>
      <c r="D513" s="49" t="s">
        <v>2569</v>
      </c>
    </row>
    <row r="514" spans="1:4" ht="19.2" customHeight="1">
      <c r="A514" s="36" t="s">
        <v>663</v>
      </c>
      <c r="B514" s="41" t="s">
        <v>125</v>
      </c>
      <c r="C514" s="51" t="s">
        <v>927</v>
      </c>
      <c r="D514" s="49" t="s">
        <v>2569</v>
      </c>
    </row>
    <row r="515" spans="1:4" ht="19.2" customHeight="1">
      <c r="A515" s="36" t="s">
        <v>662</v>
      </c>
      <c r="B515" s="41" t="s">
        <v>125</v>
      </c>
      <c r="C515" s="51" t="s">
        <v>927</v>
      </c>
      <c r="D515" s="49" t="s">
        <v>2569</v>
      </c>
    </row>
    <row r="516" spans="1:4" ht="19.2" customHeight="1">
      <c r="A516" s="36" t="s">
        <v>664</v>
      </c>
      <c r="B516" s="41" t="s">
        <v>125</v>
      </c>
      <c r="C516" s="51" t="s">
        <v>927</v>
      </c>
      <c r="D516" s="49" t="s">
        <v>2569</v>
      </c>
    </row>
    <row r="517" spans="1:4" ht="19.2" customHeight="1">
      <c r="A517" s="36" t="s">
        <v>668</v>
      </c>
      <c r="B517" s="41" t="s">
        <v>125</v>
      </c>
      <c r="C517" s="51" t="s">
        <v>927</v>
      </c>
      <c r="D517" s="49" t="s">
        <v>2569</v>
      </c>
    </row>
    <row r="518" spans="1:4" ht="19.2" customHeight="1">
      <c r="A518" s="36" t="s">
        <v>666</v>
      </c>
      <c r="B518" s="41" t="s">
        <v>125</v>
      </c>
      <c r="C518" s="51" t="s">
        <v>927</v>
      </c>
      <c r="D518" s="49" t="s">
        <v>2569</v>
      </c>
    </row>
    <row r="519" spans="1:4" ht="19.2" customHeight="1">
      <c r="A519" s="36" t="s">
        <v>52</v>
      </c>
      <c r="B519" s="41" t="s">
        <v>125</v>
      </c>
      <c r="C519" s="51" t="s">
        <v>927</v>
      </c>
      <c r="D519" s="49" t="s">
        <v>2569</v>
      </c>
    </row>
    <row r="520" spans="1:4" ht="19.2" customHeight="1">
      <c r="A520" s="36" t="s">
        <v>735</v>
      </c>
      <c r="B520" s="41" t="s">
        <v>125</v>
      </c>
      <c r="C520" s="51" t="s">
        <v>927</v>
      </c>
      <c r="D520" s="49" t="s">
        <v>2569</v>
      </c>
    </row>
    <row r="521" spans="1:4" ht="19.2" customHeight="1">
      <c r="A521" s="487" t="s">
        <v>2415</v>
      </c>
      <c r="B521" s="40" t="s">
        <v>761</v>
      </c>
      <c r="C521" s="51" t="s">
        <v>927</v>
      </c>
      <c r="D521" s="49" t="s">
        <v>2569</v>
      </c>
    </row>
    <row r="522" spans="1:4" ht="19.2" customHeight="1">
      <c r="A522" s="484" t="s">
        <v>1887</v>
      </c>
      <c r="B522" s="41" t="s">
        <v>108</v>
      </c>
      <c r="C522" s="51" t="s">
        <v>927</v>
      </c>
      <c r="D522" s="49" t="s">
        <v>2569</v>
      </c>
    </row>
    <row r="523" spans="1:4" ht="19.2" customHeight="1">
      <c r="A523" s="484"/>
    </row>
  </sheetData>
  <autoFilter ref="A2:D2" xr:uid="{173A4B53-5A98-4712-BC5E-E3488E0F0318}">
    <sortState xmlns:xlrd2="http://schemas.microsoft.com/office/spreadsheetml/2017/richdata2" ref="A4:D521">
      <sortCondition ref="D2"/>
    </sortState>
  </autoFilter>
  <mergeCells count="4">
    <mergeCell ref="A1:A2"/>
    <mergeCell ref="B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012E-80B4-4C01-B4F1-E848AB950494}">
  <sheetPr codeName="Sheet7"/>
  <dimension ref="A1:M1775"/>
  <sheetViews>
    <sheetView topLeftCell="A336" zoomScale="85" zoomScaleNormal="85" workbookViewId="0">
      <selection activeCell="G374" sqref="G374"/>
    </sheetView>
  </sheetViews>
  <sheetFormatPr defaultRowHeight="13.2"/>
  <cols>
    <col min="1" max="1" width="18.33203125" style="91" customWidth="1"/>
    <col min="2" max="2" width="12.88671875" style="91" customWidth="1"/>
    <col min="3" max="3" width="18.88671875" style="91" customWidth="1"/>
    <col min="4" max="4" width="8.88671875" style="91"/>
    <col min="5" max="5" width="15.5546875" style="430" customWidth="1"/>
    <col min="6" max="6" width="14.21875" style="430" customWidth="1"/>
    <col min="7" max="7" width="9" style="430" customWidth="1"/>
    <col min="8" max="8" width="14.6640625" style="430" bestFit="1" customWidth="1"/>
    <col min="9" max="9" width="13.77734375" style="430" customWidth="1"/>
    <col min="10" max="10" width="17.21875" style="430" customWidth="1"/>
    <col min="11" max="11" width="8.88671875" style="650"/>
    <col min="12" max="12" width="19.44140625" style="91" customWidth="1"/>
    <col min="13" max="16384" width="8.88671875" style="91"/>
  </cols>
  <sheetData>
    <row r="1" spans="1:11" s="92" customFormat="1" ht="13.2" customHeight="1">
      <c r="A1" s="496"/>
      <c r="B1" s="147"/>
      <c r="C1" s="148"/>
      <c r="D1" s="91"/>
      <c r="E1" s="430"/>
      <c r="F1" s="430"/>
      <c r="G1" s="430"/>
      <c r="H1" s="108"/>
      <c r="I1" s="108"/>
      <c r="J1" s="108"/>
      <c r="K1" s="645"/>
    </row>
    <row r="2" spans="1:11" s="92" customFormat="1">
      <c r="A2" s="496"/>
      <c r="B2" s="147"/>
      <c r="C2" s="148"/>
      <c r="D2" s="91"/>
      <c r="E2" s="432"/>
      <c r="F2" s="432"/>
      <c r="G2" s="432"/>
      <c r="H2" s="432"/>
      <c r="I2" s="108"/>
      <c r="J2" s="108"/>
      <c r="K2" s="645"/>
    </row>
    <row r="3" spans="1:11" ht="27" customHeight="1">
      <c r="A3" s="496"/>
      <c r="B3" s="114"/>
      <c r="C3" s="94"/>
      <c r="E3" s="441" t="s">
        <v>1707</v>
      </c>
      <c r="F3" s="432"/>
      <c r="G3" s="432"/>
      <c r="H3" s="432"/>
      <c r="K3" s="646"/>
    </row>
    <row r="4" spans="1:11">
      <c r="A4" s="496"/>
      <c r="B4" s="112"/>
      <c r="C4" s="113"/>
      <c r="E4" s="432"/>
      <c r="F4" s="432"/>
      <c r="G4" s="432"/>
      <c r="K4" s="646"/>
    </row>
    <row r="5" spans="1:11">
      <c r="A5" s="496"/>
      <c r="B5" s="132"/>
      <c r="C5" s="156"/>
      <c r="E5" s="432"/>
      <c r="F5" s="432"/>
      <c r="G5" s="432"/>
      <c r="K5" s="646"/>
    </row>
    <row r="6" spans="1:11">
      <c r="A6" s="496"/>
      <c r="B6" s="114"/>
      <c r="C6" s="98"/>
      <c r="E6" s="431" t="s">
        <v>901</v>
      </c>
      <c r="F6" s="497" t="s">
        <v>1242</v>
      </c>
      <c r="G6" s="497"/>
      <c r="H6" s="498" t="s">
        <v>2477</v>
      </c>
      <c r="K6" s="645" t="s">
        <v>2482</v>
      </c>
    </row>
    <row r="7" spans="1:11">
      <c r="A7" s="496"/>
      <c r="B7" s="114"/>
      <c r="C7" s="98"/>
      <c r="E7" s="108" t="s">
        <v>1243</v>
      </c>
      <c r="F7" s="108" t="s">
        <v>1244</v>
      </c>
      <c r="G7" s="108"/>
      <c r="H7" s="88" t="s">
        <v>2480</v>
      </c>
      <c r="K7" s="646" t="s">
        <v>690</v>
      </c>
    </row>
    <row r="8" spans="1:11">
      <c r="A8" s="496"/>
      <c r="B8" s="112"/>
      <c r="C8" s="113"/>
      <c r="E8" s="432" t="s">
        <v>377</v>
      </c>
      <c r="F8" s="432">
        <v>46</v>
      </c>
      <c r="G8" s="432"/>
      <c r="H8" s="432">
        <v>5</v>
      </c>
      <c r="K8" s="646">
        <f>SUM(H8+14+7)</f>
        <v>26</v>
      </c>
    </row>
    <row r="9" spans="1:11">
      <c r="A9" s="496"/>
      <c r="B9" s="121"/>
      <c r="C9" s="156"/>
      <c r="E9" s="432"/>
      <c r="F9" s="432"/>
      <c r="G9" s="432"/>
      <c r="H9" s="499"/>
      <c r="K9" s="646">
        <f t="shared" ref="K9:K72" si="0">SUM(H9+14+7)</f>
        <v>21</v>
      </c>
    </row>
    <row r="10" spans="1:11">
      <c r="A10" s="496"/>
      <c r="B10" s="112"/>
      <c r="C10" s="113"/>
      <c r="E10" s="108" t="s">
        <v>1708</v>
      </c>
      <c r="F10" s="432"/>
      <c r="G10" s="432"/>
      <c r="H10" s="499"/>
      <c r="K10" s="646">
        <f t="shared" si="0"/>
        <v>21</v>
      </c>
    </row>
    <row r="11" spans="1:11">
      <c r="A11" s="496"/>
      <c r="B11" s="108"/>
      <c r="C11" s="108"/>
      <c r="E11" s="108" t="s">
        <v>1709</v>
      </c>
      <c r="F11" s="432"/>
      <c r="G11" s="432"/>
      <c r="H11" s="499"/>
      <c r="K11" s="646">
        <f t="shared" si="0"/>
        <v>21</v>
      </c>
    </row>
    <row r="12" spans="1:11">
      <c r="A12" s="496"/>
      <c r="B12" s="148"/>
      <c r="C12" s="108"/>
      <c r="E12" s="108" t="s">
        <v>1710</v>
      </c>
      <c r="F12" s="432"/>
      <c r="G12" s="432"/>
      <c r="H12" s="499"/>
      <c r="K12" s="646">
        <f t="shared" si="0"/>
        <v>21</v>
      </c>
    </row>
    <row r="13" spans="1:11">
      <c r="A13" s="496"/>
      <c r="B13" s="148"/>
      <c r="C13" s="148"/>
      <c r="E13" s="108" t="s">
        <v>1711</v>
      </c>
      <c r="F13" s="432"/>
      <c r="G13" s="432"/>
      <c r="H13" s="499"/>
      <c r="K13" s="646">
        <f t="shared" si="0"/>
        <v>21</v>
      </c>
    </row>
    <row r="14" spans="1:11">
      <c r="A14" s="496"/>
      <c r="B14" s="108"/>
      <c r="C14" s="108"/>
      <c r="E14" s="108" t="s">
        <v>1712</v>
      </c>
      <c r="F14" s="432"/>
      <c r="G14" s="432"/>
      <c r="H14" s="499"/>
      <c r="K14" s="646">
        <f t="shared" si="0"/>
        <v>21</v>
      </c>
    </row>
    <row r="15" spans="1:11">
      <c r="A15" s="496"/>
      <c r="B15" s="108"/>
      <c r="C15" s="94"/>
      <c r="E15" s="108" t="s">
        <v>1713</v>
      </c>
      <c r="F15" s="432"/>
      <c r="G15" s="432"/>
      <c r="H15" s="499"/>
      <c r="K15" s="646">
        <f t="shared" si="0"/>
        <v>21</v>
      </c>
    </row>
    <row r="16" spans="1:11">
      <c r="A16" s="496"/>
      <c r="B16" s="108"/>
      <c r="C16" s="108"/>
      <c r="E16" s="108" t="s">
        <v>1714</v>
      </c>
      <c r="F16" s="432"/>
      <c r="G16" s="432"/>
      <c r="H16" s="499"/>
      <c r="K16" s="646">
        <f t="shared" si="0"/>
        <v>21</v>
      </c>
    </row>
    <row r="17" spans="1:11">
      <c r="A17" s="496"/>
      <c r="B17" s="108"/>
      <c r="C17" s="108"/>
      <c r="E17" s="108" t="s">
        <v>1715</v>
      </c>
      <c r="F17" s="432"/>
      <c r="G17" s="432"/>
      <c r="H17" s="499"/>
      <c r="K17" s="646">
        <f t="shared" si="0"/>
        <v>21</v>
      </c>
    </row>
    <row r="18" spans="1:11">
      <c r="A18" s="496"/>
      <c r="B18" s="108"/>
      <c r="C18" s="108"/>
      <c r="E18" s="108" t="s">
        <v>1716</v>
      </c>
      <c r="F18" s="432"/>
      <c r="G18" s="432"/>
      <c r="H18" s="499"/>
      <c r="K18" s="646">
        <f t="shared" si="0"/>
        <v>21</v>
      </c>
    </row>
    <row r="19" spans="1:11">
      <c r="A19" s="496"/>
      <c r="B19" s="108"/>
      <c r="C19" s="137"/>
      <c r="E19" s="432" t="s">
        <v>1717</v>
      </c>
      <c r="F19" s="432"/>
      <c r="G19" s="432"/>
      <c r="H19" s="499"/>
      <c r="K19" s="646">
        <f t="shared" si="0"/>
        <v>21</v>
      </c>
    </row>
    <row r="20" spans="1:11">
      <c r="A20" s="496"/>
      <c r="B20" s="148"/>
      <c r="C20" s="137"/>
      <c r="E20" s="432" t="s">
        <v>1718</v>
      </c>
      <c r="F20" s="432"/>
      <c r="G20" s="432"/>
      <c r="H20" s="499"/>
      <c r="K20" s="646">
        <f t="shared" si="0"/>
        <v>21</v>
      </c>
    </row>
    <row r="21" spans="1:11">
      <c r="A21" s="496"/>
      <c r="B21" s="108"/>
      <c r="C21" s="108"/>
      <c r="E21" s="432"/>
      <c r="F21" s="432"/>
      <c r="G21" s="432"/>
      <c r="H21" s="499"/>
      <c r="K21" s="646">
        <f t="shared" si="0"/>
        <v>21</v>
      </c>
    </row>
    <row r="22" spans="1:11" ht="28.2" customHeight="1">
      <c r="A22" s="496"/>
      <c r="B22" s="114"/>
      <c r="C22" s="88"/>
      <c r="E22" s="431" t="s">
        <v>904</v>
      </c>
      <c r="F22" s="497" t="s">
        <v>1242</v>
      </c>
      <c r="G22" s="497"/>
      <c r="H22" s="498" t="s">
        <v>2477</v>
      </c>
      <c r="K22" s="646" t="e">
        <f t="shared" si="0"/>
        <v>#VALUE!</v>
      </c>
    </row>
    <row r="23" spans="1:11" ht="13.2" customHeight="1">
      <c r="A23" s="496"/>
      <c r="B23" s="121"/>
      <c r="C23" s="132"/>
      <c r="E23" s="432" t="s">
        <v>411</v>
      </c>
      <c r="F23" s="432">
        <v>76</v>
      </c>
      <c r="G23" s="432"/>
      <c r="H23" s="432">
        <v>5</v>
      </c>
      <c r="K23" s="646">
        <f t="shared" si="0"/>
        <v>26</v>
      </c>
    </row>
    <row r="24" spans="1:11">
      <c r="A24" s="496"/>
      <c r="B24" s="114"/>
      <c r="C24" s="109"/>
      <c r="E24" s="432" t="s">
        <v>1598</v>
      </c>
      <c r="F24" s="432">
        <v>40</v>
      </c>
      <c r="G24" s="432"/>
      <c r="H24" s="432">
        <v>4</v>
      </c>
      <c r="K24" s="646">
        <f t="shared" si="0"/>
        <v>25</v>
      </c>
    </row>
    <row r="25" spans="1:11">
      <c r="A25" s="496"/>
      <c r="B25" s="95"/>
      <c r="C25" s="98"/>
      <c r="E25" s="438" t="s">
        <v>1719</v>
      </c>
      <c r="F25" s="500"/>
      <c r="G25" s="500"/>
      <c r="H25" s="501"/>
      <c r="K25" s="646">
        <f t="shared" si="0"/>
        <v>21</v>
      </c>
    </row>
    <row r="26" spans="1:11">
      <c r="A26" s="496"/>
      <c r="B26" s="103"/>
      <c r="C26" s="104"/>
      <c r="E26" s="110" t="s">
        <v>1720</v>
      </c>
      <c r="F26" s="500"/>
      <c r="G26" s="500"/>
      <c r="H26" s="502"/>
      <c r="K26" s="646">
        <f t="shared" si="0"/>
        <v>21</v>
      </c>
    </row>
    <row r="27" spans="1:11" ht="13.2" customHeight="1">
      <c r="A27" s="496"/>
      <c r="B27" s="112"/>
      <c r="C27" s="131"/>
      <c r="E27" s="110" t="s">
        <v>1721</v>
      </c>
      <c r="F27" s="500"/>
      <c r="G27" s="500"/>
      <c r="H27" s="502"/>
      <c r="K27" s="646">
        <f t="shared" si="0"/>
        <v>21</v>
      </c>
    </row>
    <row r="28" spans="1:11">
      <c r="A28" s="496"/>
      <c r="B28" s="147"/>
      <c r="C28" s="109"/>
      <c r="E28" s="110" t="s">
        <v>1722</v>
      </c>
      <c r="F28" s="500"/>
      <c r="G28" s="500"/>
      <c r="H28" s="502"/>
      <c r="K28" s="646">
        <f t="shared" si="0"/>
        <v>21</v>
      </c>
    </row>
    <row r="29" spans="1:11" ht="13.2" customHeight="1">
      <c r="A29" s="496"/>
      <c r="B29" s="121"/>
      <c r="C29" s="132"/>
      <c r="E29" s="438" t="s">
        <v>1723</v>
      </c>
      <c r="F29" s="500"/>
      <c r="G29" s="500"/>
      <c r="H29" s="502"/>
      <c r="K29" s="646">
        <f t="shared" si="0"/>
        <v>21</v>
      </c>
    </row>
    <row r="30" spans="1:11" ht="13.2" customHeight="1">
      <c r="A30" s="496"/>
      <c r="B30" s="147"/>
      <c r="C30" s="88"/>
      <c r="E30" s="438" t="s">
        <v>1724</v>
      </c>
      <c r="F30" s="500"/>
      <c r="G30" s="500"/>
      <c r="H30" s="502"/>
      <c r="K30" s="646">
        <f t="shared" si="0"/>
        <v>21</v>
      </c>
    </row>
    <row r="31" spans="1:11">
      <c r="A31" s="496"/>
      <c r="B31" s="143"/>
      <c r="C31" s="102"/>
      <c r="E31" s="438" t="s">
        <v>1725</v>
      </c>
      <c r="F31" s="500"/>
      <c r="G31" s="500"/>
      <c r="H31" s="502"/>
      <c r="K31" s="646">
        <f t="shared" si="0"/>
        <v>21</v>
      </c>
    </row>
    <row r="32" spans="1:11">
      <c r="A32" s="496"/>
      <c r="B32" s="149"/>
      <c r="C32" s="89"/>
      <c r="E32" s="110" t="s">
        <v>1726</v>
      </c>
      <c r="F32" s="500"/>
      <c r="G32" s="500"/>
      <c r="H32" s="502"/>
      <c r="K32" s="646">
        <f t="shared" si="0"/>
        <v>21</v>
      </c>
    </row>
    <row r="33" spans="1:11">
      <c r="A33" s="496"/>
      <c r="B33" s="145"/>
      <c r="C33" s="124"/>
      <c r="E33" s="438" t="s">
        <v>1727</v>
      </c>
      <c r="F33" s="500"/>
      <c r="G33" s="500"/>
      <c r="H33" s="502"/>
      <c r="K33" s="646">
        <f t="shared" si="0"/>
        <v>21</v>
      </c>
    </row>
    <row r="34" spans="1:11">
      <c r="A34" s="496"/>
      <c r="B34" s="114"/>
      <c r="C34" s="156"/>
      <c r="E34" s="438" t="s">
        <v>1728</v>
      </c>
      <c r="F34" s="500"/>
      <c r="G34" s="500"/>
      <c r="H34" s="502"/>
      <c r="K34" s="646">
        <f t="shared" si="0"/>
        <v>21</v>
      </c>
    </row>
    <row r="35" spans="1:11">
      <c r="A35" s="496"/>
      <c r="B35" s="114"/>
      <c r="C35" s="108"/>
      <c r="E35" s="438" t="s">
        <v>1729</v>
      </c>
      <c r="F35" s="500"/>
      <c r="G35" s="500"/>
      <c r="H35" s="502"/>
      <c r="K35" s="646">
        <f t="shared" si="0"/>
        <v>21</v>
      </c>
    </row>
    <row r="36" spans="1:11" ht="11.4" customHeight="1">
      <c r="A36" s="496"/>
      <c r="B36" s="114"/>
      <c r="C36" s="108"/>
      <c r="E36" s="110" t="s">
        <v>1730</v>
      </c>
      <c r="F36" s="500"/>
      <c r="G36" s="500"/>
      <c r="H36" s="502"/>
      <c r="K36" s="646">
        <f t="shared" si="0"/>
        <v>21</v>
      </c>
    </row>
    <row r="37" spans="1:11">
      <c r="A37" s="496"/>
      <c r="B37" s="112"/>
      <c r="C37" s="107"/>
      <c r="E37" s="438" t="s">
        <v>1731</v>
      </c>
      <c r="F37" s="500"/>
      <c r="G37" s="500"/>
      <c r="H37" s="502"/>
      <c r="K37" s="646">
        <f t="shared" si="0"/>
        <v>21</v>
      </c>
    </row>
    <row r="38" spans="1:11">
      <c r="A38" s="496"/>
      <c r="B38" s="123"/>
      <c r="C38" s="123"/>
      <c r="E38" s="438" t="s">
        <v>1732</v>
      </c>
      <c r="F38" s="500"/>
      <c r="G38" s="500"/>
      <c r="H38" s="502"/>
      <c r="K38" s="646">
        <f t="shared" si="0"/>
        <v>21</v>
      </c>
    </row>
    <row r="39" spans="1:11">
      <c r="A39" s="496"/>
      <c r="B39" s="95"/>
      <c r="C39" s="98"/>
      <c r="E39" s="438" t="s">
        <v>1733</v>
      </c>
      <c r="F39" s="500"/>
      <c r="G39" s="500"/>
      <c r="H39" s="502"/>
      <c r="K39" s="646">
        <f t="shared" si="0"/>
        <v>21</v>
      </c>
    </row>
    <row r="40" spans="1:11">
      <c r="A40" s="496"/>
      <c r="B40" s="112"/>
      <c r="C40" s="113"/>
      <c r="E40" s="438" t="s">
        <v>1734</v>
      </c>
      <c r="F40" s="500"/>
      <c r="G40" s="500"/>
      <c r="H40" s="502"/>
      <c r="K40" s="646">
        <f t="shared" si="0"/>
        <v>21</v>
      </c>
    </row>
    <row r="41" spans="1:11">
      <c r="A41" s="496"/>
      <c r="B41" s="112"/>
      <c r="C41" s="113"/>
      <c r="E41" s="110" t="s">
        <v>1735</v>
      </c>
      <c r="F41" s="500"/>
      <c r="G41" s="500"/>
      <c r="H41" s="502"/>
      <c r="K41" s="646">
        <f t="shared" si="0"/>
        <v>21</v>
      </c>
    </row>
    <row r="42" spans="1:11">
      <c r="A42" s="496"/>
      <c r="B42" s="103"/>
      <c r="C42" s="104"/>
      <c r="E42" s="110" t="s">
        <v>1736</v>
      </c>
      <c r="F42" s="500"/>
      <c r="G42" s="500"/>
      <c r="H42" s="502"/>
      <c r="K42" s="646">
        <f t="shared" si="0"/>
        <v>21</v>
      </c>
    </row>
    <row r="43" spans="1:11">
      <c r="A43" s="496"/>
      <c r="B43" s="108"/>
      <c r="C43" s="108"/>
      <c r="E43" s="110" t="s">
        <v>1737</v>
      </c>
      <c r="F43" s="500"/>
      <c r="G43" s="500"/>
      <c r="H43" s="502"/>
      <c r="K43" s="646">
        <f t="shared" si="0"/>
        <v>21</v>
      </c>
    </row>
    <row r="44" spans="1:11">
      <c r="A44" s="496"/>
      <c r="B44" s="149"/>
      <c r="C44" s="138"/>
      <c r="E44" s="110" t="s">
        <v>1738</v>
      </c>
      <c r="F44" s="500"/>
      <c r="G44" s="500"/>
      <c r="H44" s="502"/>
      <c r="K44" s="646">
        <f t="shared" si="0"/>
        <v>21</v>
      </c>
    </row>
    <row r="45" spans="1:11">
      <c r="A45" s="496"/>
      <c r="B45" s="149"/>
      <c r="C45" s="157"/>
      <c r="E45" s="110" t="s">
        <v>1739</v>
      </c>
      <c r="F45" s="500"/>
      <c r="G45" s="500"/>
      <c r="H45" s="502"/>
      <c r="K45" s="646">
        <f t="shared" si="0"/>
        <v>21</v>
      </c>
    </row>
    <row r="46" spans="1:11">
      <c r="A46" s="496"/>
      <c r="B46" s="130"/>
      <c r="C46" s="142"/>
      <c r="E46" s="438"/>
      <c r="F46" s="500"/>
      <c r="G46" s="500"/>
      <c r="H46" s="502"/>
      <c r="K46" s="646">
        <f t="shared" si="0"/>
        <v>21</v>
      </c>
    </row>
    <row r="47" spans="1:11">
      <c r="A47" s="496"/>
      <c r="B47" s="129"/>
      <c r="C47" s="157"/>
      <c r="E47" s="438"/>
      <c r="F47" s="432"/>
      <c r="G47" s="432"/>
      <c r="H47" s="502"/>
      <c r="K47" s="646">
        <f t="shared" si="0"/>
        <v>21</v>
      </c>
    </row>
    <row r="48" spans="1:11">
      <c r="A48" s="496"/>
      <c r="B48" s="103"/>
      <c r="C48" s="98"/>
      <c r="E48" s="431" t="s">
        <v>1740</v>
      </c>
      <c r="F48" s="497" t="s">
        <v>1242</v>
      </c>
      <c r="G48" s="497"/>
      <c r="H48" s="498" t="s">
        <v>2477</v>
      </c>
      <c r="K48" s="646" t="e">
        <f t="shared" si="0"/>
        <v>#VALUE!</v>
      </c>
    </row>
    <row r="49" spans="1:11">
      <c r="A49" s="496"/>
      <c r="B49" s="94"/>
      <c r="C49" s="94"/>
      <c r="E49" s="108" t="s">
        <v>1245</v>
      </c>
      <c r="F49" s="503" t="s">
        <v>1246</v>
      </c>
      <c r="G49" s="503"/>
      <c r="H49" s="504" t="s">
        <v>2478</v>
      </c>
      <c r="K49" s="646" t="s">
        <v>690</v>
      </c>
    </row>
    <row r="50" spans="1:11">
      <c r="A50" s="496"/>
      <c r="B50" s="108"/>
      <c r="C50" s="94"/>
      <c r="E50" s="505" t="s">
        <v>1741</v>
      </c>
      <c r="F50" s="108"/>
      <c r="G50" s="108"/>
      <c r="H50" s="92"/>
      <c r="K50" s="646">
        <f t="shared" si="0"/>
        <v>21</v>
      </c>
    </row>
    <row r="51" spans="1:11">
      <c r="A51" s="496"/>
      <c r="B51" s="101"/>
      <c r="C51" s="94"/>
      <c r="E51" s="432"/>
      <c r="F51" s="432"/>
      <c r="G51" s="432"/>
      <c r="H51" s="499"/>
      <c r="K51" s="646">
        <f t="shared" si="0"/>
        <v>21</v>
      </c>
    </row>
    <row r="52" spans="1:11">
      <c r="A52" s="496"/>
      <c r="B52" s="108"/>
      <c r="C52" s="116"/>
      <c r="E52" s="431" t="s">
        <v>1742</v>
      </c>
      <c r="F52" s="497" t="s">
        <v>1242</v>
      </c>
      <c r="G52" s="497"/>
      <c r="H52" s="498" t="s">
        <v>2477</v>
      </c>
      <c r="K52" s="646" t="e">
        <f t="shared" si="0"/>
        <v>#VALUE!</v>
      </c>
    </row>
    <row r="53" spans="1:11">
      <c r="A53" s="496"/>
      <c r="B53" s="123"/>
      <c r="C53" s="148"/>
      <c r="E53" s="108" t="s">
        <v>1247</v>
      </c>
      <c r="F53" s="108" t="s">
        <v>1248</v>
      </c>
      <c r="G53" s="108"/>
      <c r="H53" s="108" t="s">
        <v>2478</v>
      </c>
      <c r="K53" s="646" t="s">
        <v>690</v>
      </c>
    </row>
    <row r="54" spans="1:11">
      <c r="A54" s="496"/>
      <c r="B54" s="148"/>
      <c r="C54" s="108"/>
      <c r="E54" s="108" t="s">
        <v>2416</v>
      </c>
      <c r="F54" s="108" t="s">
        <v>1249</v>
      </c>
      <c r="G54" s="108"/>
      <c r="H54" s="108" t="s">
        <v>2478</v>
      </c>
      <c r="K54" s="646" t="s">
        <v>690</v>
      </c>
    </row>
    <row r="55" spans="1:11">
      <c r="A55" s="496"/>
      <c r="B55" s="148"/>
      <c r="C55" s="108"/>
      <c r="E55" s="432" t="s">
        <v>153</v>
      </c>
      <c r="F55" s="871">
        <v>-10</v>
      </c>
      <c r="G55" s="872"/>
      <c r="H55" s="108">
        <v>3</v>
      </c>
      <c r="K55" s="646">
        <f t="shared" si="0"/>
        <v>24</v>
      </c>
    </row>
    <row r="56" spans="1:11">
      <c r="A56" s="496"/>
      <c r="B56" s="148"/>
      <c r="C56" s="148"/>
      <c r="E56" s="432" t="s">
        <v>296</v>
      </c>
      <c r="F56" s="506">
        <v>-60</v>
      </c>
      <c r="G56" s="506"/>
      <c r="H56" s="432">
        <v>3</v>
      </c>
      <c r="K56" s="646">
        <f t="shared" si="0"/>
        <v>24</v>
      </c>
    </row>
    <row r="57" spans="1:11">
      <c r="A57" s="496"/>
      <c r="B57" s="119"/>
      <c r="C57" s="108"/>
      <c r="E57" s="432" t="s">
        <v>1250</v>
      </c>
      <c r="F57" s="507" t="s">
        <v>1246</v>
      </c>
      <c r="G57" s="507"/>
      <c r="H57" s="432"/>
      <c r="K57" s="646">
        <f t="shared" si="0"/>
        <v>21</v>
      </c>
    </row>
    <row r="58" spans="1:11">
      <c r="A58" s="496"/>
      <c r="B58" s="108"/>
      <c r="C58" s="108"/>
      <c r="E58" s="432" t="s">
        <v>474</v>
      </c>
      <c r="F58" s="506">
        <v>-14</v>
      </c>
      <c r="G58" s="506"/>
      <c r="H58" s="504">
        <v>3</v>
      </c>
      <c r="K58" s="646">
        <f t="shared" si="0"/>
        <v>24</v>
      </c>
    </row>
    <row r="59" spans="1:11">
      <c r="A59" s="496"/>
      <c r="B59" s="123"/>
      <c r="C59" s="148"/>
      <c r="E59" s="432" t="s">
        <v>1251</v>
      </c>
      <c r="F59" s="506">
        <v>-20</v>
      </c>
      <c r="G59" s="506"/>
      <c r="H59" s="432">
        <v>4</v>
      </c>
      <c r="K59" s="646">
        <f t="shared" si="0"/>
        <v>25</v>
      </c>
    </row>
    <row r="60" spans="1:11">
      <c r="A60" s="496"/>
      <c r="B60" s="148"/>
      <c r="C60" s="108"/>
      <c r="E60" s="500" t="s">
        <v>1743</v>
      </c>
      <c r="F60" s="432"/>
      <c r="G60" s="432"/>
      <c r="H60" s="432"/>
      <c r="K60" s="646">
        <f t="shared" si="0"/>
        <v>21</v>
      </c>
    </row>
    <row r="61" spans="1:11">
      <c r="A61" s="496"/>
      <c r="B61" s="108"/>
      <c r="C61" s="108"/>
      <c r="E61" s="500" t="s">
        <v>1744</v>
      </c>
      <c r="F61" s="432"/>
      <c r="G61" s="432"/>
      <c r="H61" s="499"/>
      <c r="K61" s="646">
        <f t="shared" si="0"/>
        <v>21</v>
      </c>
    </row>
    <row r="62" spans="1:11">
      <c r="A62" s="496"/>
      <c r="B62" s="101"/>
      <c r="C62" s="101"/>
      <c r="E62" s="110" t="s">
        <v>1745</v>
      </c>
      <c r="F62" s="108"/>
      <c r="G62" s="108"/>
      <c r="H62" s="499"/>
      <c r="K62" s="646">
        <f t="shared" si="0"/>
        <v>21</v>
      </c>
    </row>
    <row r="63" spans="1:11">
      <c r="A63" s="496"/>
      <c r="B63" s="108"/>
      <c r="C63" s="148"/>
      <c r="E63" s="110" t="s">
        <v>1746</v>
      </c>
      <c r="F63" s="108"/>
      <c r="G63" s="108"/>
      <c r="H63" s="92"/>
      <c r="K63" s="646">
        <f t="shared" si="0"/>
        <v>21</v>
      </c>
    </row>
    <row r="64" spans="1:11">
      <c r="A64" s="496"/>
      <c r="B64" s="108"/>
      <c r="C64" s="94"/>
      <c r="E64" s="110" t="s">
        <v>1747</v>
      </c>
      <c r="F64" s="108"/>
      <c r="G64" s="108"/>
      <c r="H64" s="92"/>
      <c r="K64" s="646">
        <f t="shared" si="0"/>
        <v>21</v>
      </c>
    </row>
    <row r="65" spans="1:11">
      <c r="A65" s="496"/>
      <c r="B65" s="148"/>
      <c r="C65" s="148"/>
      <c r="E65" s="461" t="s">
        <v>1748</v>
      </c>
      <c r="F65" s="108"/>
      <c r="G65" s="108"/>
      <c r="H65" s="92"/>
      <c r="K65" s="646">
        <f t="shared" si="0"/>
        <v>21</v>
      </c>
    </row>
    <row r="66" spans="1:11">
      <c r="A66" s="496"/>
      <c r="B66" s="148"/>
      <c r="C66" s="108"/>
      <c r="E66" s="461" t="s">
        <v>1749</v>
      </c>
      <c r="F66" s="108"/>
      <c r="G66" s="108"/>
      <c r="H66" s="92"/>
      <c r="K66" s="646">
        <f t="shared" si="0"/>
        <v>21</v>
      </c>
    </row>
    <row r="67" spans="1:11">
      <c r="A67" s="496"/>
      <c r="B67" s="148"/>
      <c r="C67" s="108"/>
      <c r="E67" s="508" t="s">
        <v>1750</v>
      </c>
      <c r="F67" s="108"/>
      <c r="G67" s="108"/>
      <c r="H67" s="92"/>
      <c r="K67" s="646">
        <f t="shared" si="0"/>
        <v>21</v>
      </c>
    </row>
    <row r="68" spans="1:11">
      <c r="A68" s="496"/>
      <c r="B68" s="148"/>
      <c r="C68" s="148"/>
      <c r="E68" s="508" t="s">
        <v>1751</v>
      </c>
      <c r="F68" s="108"/>
      <c r="G68" s="108"/>
      <c r="H68" s="92"/>
      <c r="K68" s="646">
        <f t="shared" si="0"/>
        <v>21</v>
      </c>
    </row>
    <row r="69" spans="1:11">
      <c r="A69" s="496"/>
      <c r="B69" s="114"/>
      <c r="C69" s="108"/>
      <c r="E69" s="438" t="s">
        <v>1752</v>
      </c>
      <c r="F69" s="108"/>
      <c r="G69" s="108"/>
      <c r="H69" s="92"/>
      <c r="K69" s="646">
        <f t="shared" si="0"/>
        <v>21</v>
      </c>
    </row>
    <row r="70" spans="1:11">
      <c r="A70" s="496"/>
      <c r="B70" s="114"/>
      <c r="C70" s="158"/>
      <c r="E70" s="110" t="s">
        <v>1753</v>
      </c>
      <c r="F70" s="108"/>
      <c r="G70" s="108"/>
      <c r="H70" s="92"/>
      <c r="K70" s="646">
        <f t="shared" si="0"/>
        <v>21</v>
      </c>
    </row>
    <row r="71" spans="1:11">
      <c r="A71" s="496"/>
      <c r="B71" s="108"/>
      <c r="C71" s="116"/>
      <c r="E71" s="110"/>
      <c r="F71" s="108"/>
      <c r="G71" s="108"/>
      <c r="H71" s="92"/>
      <c r="K71" s="646">
        <f t="shared" si="0"/>
        <v>21</v>
      </c>
    </row>
    <row r="72" spans="1:11">
      <c r="A72" s="496"/>
      <c r="B72" s="108"/>
      <c r="C72" s="108"/>
      <c r="E72" s="431" t="s">
        <v>1754</v>
      </c>
      <c r="F72" s="497" t="s">
        <v>1242</v>
      </c>
      <c r="G72" s="497" t="s">
        <v>1755</v>
      </c>
      <c r="H72" s="498" t="s">
        <v>2477</v>
      </c>
      <c r="K72" s="646" t="e">
        <f t="shared" si="0"/>
        <v>#VALUE!</v>
      </c>
    </row>
    <row r="73" spans="1:11">
      <c r="A73" s="496"/>
      <c r="B73" s="108"/>
      <c r="C73" s="108"/>
      <c r="E73" s="432" t="s">
        <v>407</v>
      </c>
      <c r="F73" s="108">
        <v>32</v>
      </c>
      <c r="G73" s="432"/>
      <c r="H73" s="432">
        <v>1</v>
      </c>
      <c r="K73" s="646">
        <f t="shared" ref="K73:K136" si="1">SUM(H73+14+7)</f>
        <v>22</v>
      </c>
    </row>
    <row r="74" spans="1:11">
      <c r="A74" s="496"/>
      <c r="B74" s="148"/>
      <c r="C74" s="108"/>
      <c r="E74" s="432" t="s">
        <v>408</v>
      </c>
      <c r="F74" s="108">
        <v>32</v>
      </c>
      <c r="G74" s="432"/>
      <c r="H74" s="432">
        <v>5</v>
      </c>
      <c r="K74" s="646">
        <f t="shared" si="1"/>
        <v>26</v>
      </c>
    </row>
    <row r="75" spans="1:11">
      <c r="A75" s="496"/>
      <c r="B75" s="88"/>
      <c r="C75" s="109"/>
      <c r="E75" s="432" t="s">
        <v>421</v>
      </c>
      <c r="F75" s="108">
        <v>17</v>
      </c>
      <c r="G75" s="432"/>
      <c r="H75" s="432">
        <v>2</v>
      </c>
      <c r="K75" s="646">
        <f t="shared" si="1"/>
        <v>23</v>
      </c>
    </row>
    <row r="76" spans="1:11">
      <c r="A76" s="496"/>
      <c r="B76" s="123"/>
      <c r="C76" s="148"/>
      <c r="E76" s="432" t="s">
        <v>316</v>
      </c>
      <c r="F76" s="108">
        <v>59</v>
      </c>
      <c r="G76" s="432"/>
      <c r="H76" s="432">
        <v>7</v>
      </c>
      <c r="K76" s="646">
        <f t="shared" si="1"/>
        <v>28</v>
      </c>
    </row>
    <row r="77" spans="1:11">
      <c r="A77" s="496"/>
      <c r="B77" s="148"/>
      <c r="C77" s="108"/>
      <c r="E77" s="432" t="s">
        <v>318</v>
      </c>
      <c r="F77" s="107">
        <v>60</v>
      </c>
      <c r="G77" s="432"/>
      <c r="H77" s="432">
        <v>4</v>
      </c>
      <c r="K77" s="646">
        <f t="shared" si="1"/>
        <v>25</v>
      </c>
    </row>
    <row r="78" spans="1:11">
      <c r="A78" s="496"/>
      <c r="B78" s="108"/>
      <c r="C78" s="148"/>
      <c r="E78" s="432" t="s">
        <v>323</v>
      </c>
      <c r="F78" s="504" t="s">
        <v>1277</v>
      </c>
      <c r="G78" s="509"/>
      <c r="H78" s="504" t="s">
        <v>2479</v>
      </c>
      <c r="K78" s="646" t="s">
        <v>690</v>
      </c>
    </row>
    <row r="79" spans="1:11">
      <c r="A79" s="496"/>
      <c r="B79" s="108"/>
      <c r="C79" s="116"/>
      <c r="E79" s="432" t="s">
        <v>160</v>
      </c>
      <c r="F79" s="108">
        <v>103</v>
      </c>
      <c r="G79" s="432"/>
      <c r="H79" s="432">
        <v>9</v>
      </c>
      <c r="K79" s="646">
        <f t="shared" si="1"/>
        <v>30</v>
      </c>
    </row>
    <row r="80" spans="1:11">
      <c r="A80" s="496"/>
      <c r="B80" s="88"/>
      <c r="C80" s="109"/>
      <c r="E80" s="432" t="s">
        <v>1585</v>
      </c>
      <c r="F80" s="108">
        <v>193</v>
      </c>
      <c r="G80" s="432"/>
      <c r="H80" s="432">
        <v>14</v>
      </c>
      <c r="K80" s="646">
        <f t="shared" si="1"/>
        <v>35</v>
      </c>
    </row>
    <row r="81" spans="1:11">
      <c r="A81" s="496"/>
      <c r="B81" s="114"/>
      <c r="C81" s="120"/>
      <c r="E81" s="108" t="s">
        <v>467</v>
      </c>
      <c r="F81" s="108">
        <v>149</v>
      </c>
      <c r="G81" s="108">
        <f>F81*2</f>
        <v>298</v>
      </c>
      <c r="H81" s="137">
        <v>10</v>
      </c>
      <c r="K81" s="646">
        <f t="shared" si="1"/>
        <v>31</v>
      </c>
    </row>
    <row r="82" spans="1:11">
      <c r="A82" s="496"/>
      <c r="B82" s="108"/>
      <c r="C82" s="116"/>
      <c r="E82" s="432" t="s">
        <v>480</v>
      </c>
      <c r="F82" s="108">
        <v>65</v>
      </c>
      <c r="G82" s="432"/>
      <c r="H82" s="510">
        <v>3</v>
      </c>
      <c r="K82" s="646">
        <f t="shared" si="1"/>
        <v>24</v>
      </c>
    </row>
    <row r="83" spans="1:11">
      <c r="A83" s="511"/>
      <c r="B83" s="148"/>
      <c r="C83" s="148"/>
      <c r="E83" s="108" t="s">
        <v>20</v>
      </c>
      <c r="F83" s="108">
        <v>167</v>
      </c>
      <c r="G83" s="108">
        <f>F83*2</f>
        <v>334</v>
      </c>
      <c r="H83" s="108">
        <v>10</v>
      </c>
      <c r="K83" s="646">
        <f t="shared" si="1"/>
        <v>31</v>
      </c>
    </row>
    <row r="84" spans="1:11">
      <c r="A84" s="496"/>
      <c r="B84" s="150"/>
      <c r="C84" s="150"/>
      <c r="E84" s="500" t="s">
        <v>1756</v>
      </c>
      <c r="F84" s="108"/>
      <c r="G84" s="108"/>
      <c r="H84" s="92"/>
      <c r="K84" s="646">
        <f t="shared" si="1"/>
        <v>21</v>
      </c>
    </row>
    <row r="85" spans="1:11">
      <c r="A85" s="496"/>
      <c r="B85" s="108"/>
      <c r="C85" s="94"/>
      <c r="E85" s="500" t="s">
        <v>1757</v>
      </c>
      <c r="F85" s="108"/>
      <c r="G85" s="108"/>
      <c r="H85" s="92"/>
      <c r="K85" s="646">
        <f t="shared" si="1"/>
        <v>21</v>
      </c>
    </row>
    <row r="86" spans="1:11">
      <c r="A86" s="496"/>
      <c r="B86" s="108"/>
      <c r="C86" s="108"/>
      <c r="E86" s="500" t="s">
        <v>1758</v>
      </c>
      <c r="F86" s="108"/>
      <c r="G86" s="472" t="s">
        <v>1759</v>
      </c>
      <c r="H86" s="92"/>
      <c r="K86" s="646">
        <f t="shared" si="1"/>
        <v>21</v>
      </c>
    </row>
    <row r="87" spans="1:11">
      <c r="A87" s="496"/>
      <c r="B87" s="108"/>
      <c r="C87" s="108"/>
      <c r="E87" s="432" t="s">
        <v>1760</v>
      </c>
      <c r="F87" s="108"/>
      <c r="G87" s="108"/>
      <c r="H87" s="92"/>
      <c r="K87" s="646">
        <f t="shared" si="1"/>
        <v>21</v>
      </c>
    </row>
    <row r="88" spans="1:11">
      <c r="A88" s="496"/>
      <c r="B88" s="101"/>
      <c r="C88" s="101"/>
      <c r="E88" s="110" t="s">
        <v>1761</v>
      </c>
      <c r="F88" s="432"/>
      <c r="G88" s="108"/>
      <c r="H88" s="92"/>
      <c r="K88" s="646">
        <f t="shared" si="1"/>
        <v>21</v>
      </c>
    </row>
    <row r="89" spans="1:11">
      <c r="A89" s="496"/>
      <c r="B89" s="123"/>
      <c r="C89" s="148"/>
      <c r="E89" s="110" t="s">
        <v>1762</v>
      </c>
      <c r="F89" s="512"/>
      <c r="G89" s="512"/>
      <c r="H89" s="92"/>
      <c r="K89" s="646">
        <f t="shared" si="1"/>
        <v>21</v>
      </c>
    </row>
    <row r="90" spans="1:11" ht="13.8">
      <c r="A90" s="496"/>
      <c r="B90" s="121"/>
      <c r="C90" s="156"/>
      <c r="E90" s="513" t="s">
        <v>1763</v>
      </c>
      <c r="F90" s="512"/>
      <c r="G90" s="512"/>
      <c r="H90" s="92"/>
      <c r="K90" s="646">
        <f t="shared" si="1"/>
        <v>21</v>
      </c>
    </row>
    <row r="91" spans="1:11">
      <c r="A91" s="496"/>
      <c r="B91" s="130"/>
      <c r="C91" s="138"/>
      <c r="E91" s="438" t="s">
        <v>1764</v>
      </c>
      <c r="F91" s="432"/>
      <c r="G91" s="432"/>
      <c r="H91" s="499"/>
      <c r="K91" s="646">
        <f t="shared" si="1"/>
        <v>21</v>
      </c>
    </row>
    <row r="92" spans="1:11">
      <c r="A92" s="496"/>
      <c r="B92" s="114"/>
      <c r="C92" s="156"/>
      <c r="E92" s="438" t="s">
        <v>1765</v>
      </c>
      <c r="F92" s="432"/>
      <c r="G92" s="432"/>
      <c r="H92" s="499"/>
      <c r="K92" s="646">
        <f t="shared" si="1"/>
        <v>21</v>
      </c>
    </row>
    <row r="93" spans="1:11">
      <c r="A93" s="496"/>
      <c r="B93" s="147"/>
      <c r="C93" s="156"/>
      <c r="E93" s="438" t="s">
        <v>1766</v>
      </c>
      <c r="F93" s="432"/>
      <c r="G93" s="432"/>
      <c r="H93" s="499"/>
      <c r="K93" s="646">
        <f t="shared" si="1"/>
        <v>21</v>
      </c>
    </row>
    <row r="94" spans="1:11">
      <c r="A94" s="496"/>
      <c r="B94" s="108"/>
      <c r="C94" s="94"/>
      <c r="E94" s="110" t="s">
        <v>1767</v>
      </c>
      <c r="F94" s="432"/>
      <c r="G94" s="432"/>
      <c r="H94" s="499"/>
      <c r="K94" s="646">
        <f t="shared" si="1"/>
        <v>21</v>
      </c>
    </row>
    <row r="95" spans="1:11">
      <c r="A95" s="496"/>
      <c r="B95" s="147"/>
      <c r="C95" s="109"/>
      <c r="E95" s="500" t="s">
        <v>1768</v>
      </c>
      <c r="F95" s="432"/>
      <c r="G95" s="432"/>
      <c r="H95" s="499"/>
      <c r="K95" s="646">
        <f t="shared" si="1"/>
        <v>21</v>
      </c>
    </row>
    <row r="96" spans="1:11">
      <c r="A96" s="496"/>
      <c r="B96" s="114"/>
      <c r="C96" s="109"/>
      <c r="E96" s="500" t="s">
        <v>1769</v>
      </c>
      <c r="F96" s="432"/>
      <c r="G96" s="432"/>
      <c r="H96" s="499"/>
      <c r="K96" s="646">
        <f t="shared" si="1"/>
        <v>21</v>
      </c>
    </row>
    <row r="97" spans="1:11">
      <c r="A97" s="496"/>
      <c r="B97" s="121"/>
      <c r="C97" s="156"/>
      <c r="E97" s="110" t="s">
        <v>1770</v>
      </c>
      <c r="F97" s="432"/>
      <c r="G97" s="432"/>
      <c r="H97" s="499"/>
      <c r="K97" s="646">
        <f t="shared" si="1"/>
        <v>21</v>
      </c>
    </row>
    <row r="98" spans="1:11">
      <c r="A98" s="496"/>
      <c r="B98" s="147"/>
      <c r="C98" s="109"/>
      <c r="E98" s="438" t="s">
        <v>1771</v>
      </c>
      <c r="F98" s="108"/>
      <c r="G98" s="108"/>
      <c r="H98" s="92"/>
      <c r="K98" s="646">
        <f t="shared" si="1"/>
        <v>21</v>
      </c>
    </row>
    <row r="99" spans="1:11">
      <c r="A99" s="496"/>
      <c r="B99" s="147"/>
      <c r="C99" s="109"/>
      <c r="E99" s="110" t="s">
        <v>1772</v>
      </c>
      <c r="F99" s="108"/>
      <c r="G99" s="108"/>
      <c r="H99" s="92"/>
      <c r="K99" s="646">
        <f t="shared" si="1"/>
        <v>21</v>
      </c>
    </row>
    <row r="100" spans="1:11">
      <c r="A100" s="496"/>
      <c r="B100" s="129"/>
      <c r="C100" s="157"/>
      <c r="E100" s="110" t="s">
        <v>1773</v>
      </c>
      <c r="F100" s="108"/>
      <c r="G100" s="108"/>
      <c r="H100" s="92"/>
      <c r="K100" s="646">
        <f t="shared" si="1"/>
        <v>21</v>
      </c>
    </row>
    <row r="101" spans="1:11">
      <c r="A101" s="511"/>
      <c r="B101" s="103"/>
      <c r="C101" s="104"/>
      <c r="E101" s="110" t="s">
        <v>1774</v>
      </c>
      <c r="F101" s="108"/>
      <c r="G101" s="108"/>
      <c r="H101" s="92"/>
      <c r="K101" s="646">
        <f t="shared" si="1"/>
        <v>21</v>
      </c>
    </row>
    <row r="102" spans="1:11">
      <c r="A102" s="496"/>
      <c r="B102" s="121"/>
      <c r="C102" s="156"/>
      <c r="E102" s="438" t="s">
        <v>1775</v>
      </c>
      <c r="F102" s="108"/>
      <c r="G102" s="108"/>
      <c r="H102" s="92"/>
      <c r="K102" s="646">
        <f t="shared" si="1"/>
        <v>21</v>
      </c>
    </row>
    <row r="103" spans="1:11">
      <c r="A103" s="496"/>
      <c r="B103" s="114"/>
      <c r="C103" s="120"/>
      <c r="E103" s="432" t="s">
        <v>1776</v>
      </c>
      <c r="F103" s="108"/>
      <c r="G103" s="108"/>
      <c r="H103" s="92"/>
      <c r="K103" s="646">
        <f t="shared" si="1"/>
        <v>21</v>
      </c>
    </row>
    <row r="104" spans="1:11">
      <c r="A104" s="496"/>
      <c r="B104" s="129"/>
      <c r="C104" s="157"/>
      <c r="E104" s="432" t="s">
        <v>1777</v>
      </c>
      <c r="F104" s="108"/>
      <c r="G104" s="108"/>
      <c r="H104" s="92"/>
      <c r="K104" s="646">
        <f t="shared" si="1"/>
        <v>21</v>
      </c>
    </row>
    <row r="105" spans="1:11">
      <c r="A105" s="496"/>
      <c r="B105" s="112"/>
      <c r="C105" s="113"/>
      <c r="E105" s="432" t="s">
        <v>1778</v>
      </c>
      <c r="F105" s="108"/>
      <c r="G105" s="108"/>
      <c r="H105" s="92"/>
      <c r="K105" s="646">
        <f t="shared" si="1"/>
        <v>21</v>
      </c>
    </row>
    <row r="106" spans="1:11">
      <c r="A106" s="496"/>
      <c r="B106" s="112"/>
      <c r="C106" s="113"/>
      <c r="E106" s="432" t="s">
        <v>1779</v>
      </c>
      <c r="F106" s="108"/>
      <c r="G106" s="108"/>
      <c r="H106" s="92"/>
      <c r="K106" s="646">
        <f t="shared" si="1"/>
        <v>21</v>
      </c>
    </row>
    <row r="107" spans="1:11">
      <c r="A107" s="496"/>
      <c r="B107" s="121"/>
      <c r="C107" s="122"/>
      <c r="E107" s="432" t="s">
        <v>1780</v>
      </c>
      <c r="F107" s="108"/>
      <c r="G107" s="108"/>
      <c r="H107" s="92"/>
      <c r="K107" s="646">
        <f t="shared" si="1"/>
        <v>21</v>
      </c>
    </row>
    <row r="108" spans="1:11" ht="13.8">
      <c r="A108" s="496"/>
      <c r="B108" s="108"/>
      <c r="C108" s="119"/>
      <c r="E108" s="432" t="s">
        <v>1781</v>
      </c>
      <c r="F108" s="108"/>
      <c r="G108" s="108"/>
      <c r="H108" s="92"/>
      <c r="K108" s="646">
        <f t="shared" si="1"/>
        <v>21</v>
      </c>
    </row>
    <row r="109" spans="1:11">
      <c r="A109" s="496"/>
      <c r="B109" s="101"/>
      <c r="C109" s="101"/>
      <c r="E109" s="432"/>
      <c r="F109" s="108"/>
      <c r="G109" s="108"/>
      <c r="H109" s="92"/>
      <c r="K109" s="646">
        <f t="shared" si="1"/>
        <v>21</v>
      </c>
    </row>
    <row r="110" spans="1:11">
      <c r="A110" s="496"/>
      <c r="B110" s="114"/>
      <c r="C110" s="126"/>
      <c r="E110" s="500"/>
      <c r="F110" s="432"/>
      <c r="G110" s="432"/>
      <c r="H110" s="499"/>
      <c r="K110" s="646">
        <f t="shared" si="1"/>
        <v>21</v>
      </c>
    </row>
    <row r="111" spans="1:11">
      <c r="A111" s="496"/>
      <c r="B111" s="114"/>
      <c r="C111" s="109"/>
      <c r="E111" s="500"/>
      <c r="F111" s="432"/>
      <c r="G111" s="432"/>
      <c r="H111" s="499"/>
      <c r="K111" s="646">
        <f t="shared" si="1"/>
        <v>21</v>
      </c>
    </row>
    <row r="112" spans="1:11">
      <c r="A112" s="496"/>
      <c r="B112" s="114"/>
      <c r="C112" s="108"/>
      <c r="E112" s="431" t="s">
        <v>959</v>
      </c>
      <c r="F112" s="497" t="s">
        <v>1242</v>
      </c>
      <c r="G112" s="497"/>
      <c r="H112" s="498" t="s">
        <v>2477</v>
      </c>
      <c r="K112" s="646" t="e">
        <f t="shared" si="1"/>
        <v>#VALUE!</v>
      </c>
    </row>
    <row r="113" spans="1:11">
      <c r="A113" s="496"/>
      <c r="B113" s="112"/>
      <c r="C113" s="107"/>
      <c r="E113" s="432" t="s">
        <v>1597</v>
      </c>
      <c r="F113" s="432">
        <v>97</v>
      </c>
      <c r="G113" s="432"/>
      <c r="H113" s="432">
        <v>7</v>
      </c>
      <c r="K113" s="646">
        <f t="shared" si="1"/>
        <v>28</v>
      </c>
    </row>
    <row r="114" spans="1:11" ht="13.8">
      <c r="A114" s="496"/>
      <c r="B114" s="121"/>
      <c r="C114" s="123"/>
      <c r="E114" s="433" t="s">
        <v>1782</v>
      </c>
      <c r="F114" s="432"/>
      <c r="G114" s="432"/>
      <c r="H114" s="499"/>
      <c r="K114" s="646">
        <f t="shared" si="1"/>
        <v>21</v>
      </c>
    </row>
    <row r="115" spans="1:11" ht="13.8">
      <c r="A115" s="496"/>
      <c r="B115" s="111"/>
      <c r="C115" s="108"/>
      <c r="E115" s="514" t="s">
        <v>1783</v>
      </c>
      <c r="F115" s="432"/>
      <c r="G115" s="432"/>
      <c r="H115" s="499"/>
      <c r="K115" s="646">
        <f t="shared" si="1"/>
        <v>21</v>
      </c>
    </row>
    <row r="116" spans="1:11" ht="13.8">
      <c r="A116" s="496"/>
      <c r="B116" s="121"/>
      <c r="C116" s="123"/>
      <c r="E116" s="514" t="s">
        <v>1784</v>
      </c>
      <c r="F116" s="432"/>
      <c r="G116" s="432"/>
      <c r="H116" s="499"/>
      <c r="K116" s="646">
        <f t="shared" si="1"/>
        <v>21</v>
      </c>
    </row>
    <row r="117" spans="1:11" ht="13.8">
      <c r="A117" s="496"/>
      <c r="B117" s="147"/>
      <c r="C117" s="108"/>
      <c r="E117" s="514" t="s">
        <v>1785</v>
      </c>
      <c r="F117" s="432"/>
      <c r="G117" s="432"/>
      <c r="H117" s="499"/>
      <c r="K117" s="646">
        <f t="shared" si="1"/>
        <v>21</v>
      </c>
    </row>
    <row r="118" spans="1:11" ht="13.8">
      <c r="A118" s="496"/>
      <c r="B118" s="114"/>
      <c r="C118" s="94"/>
      <c r="E118" s="514" t="s">
        <v>1786</v>
      </c>
      <c r="F118" s="432"/>
      <c r="G118" s="432"/>
      <c r="H118" s="499"/>
      <c r="K118" s="646">
        <f t="shared" si="1"/>
        <v>21</v>
      </c>
    </row>
    <row r="119" spans="1:11" ht="13.8">
      <c r="A119" s="496"/>
      <c r="B119" s="114"/>
      <c r="C119" s="116"/>
      <c r="E119" s="515" t="s">
        <v>1787</v>
      </c>
      <c r="F119" s="432"/>
      <c r="G119" s="432"/>
      <c r="H119" s="499"/>
      <c r="K119" s="646">
        <f t="shared" si="1"/>
        <v>21</v>
      </c>
    </row>
    <row r="120" spans="1:11" ht="13.8">
      <c r="A120" s="496"/>
      <c r="B120" s="147"/>
      <c r="C120" s="148"/>
      <c r="E120" s="433" t="s">
        <v>1788</v>
      </c>
      <c r="F120" s="432"/>
      <c r="G120" s="432"/>
      <c r="H120" s="499"/>
      <c r="K120" s="646">
        <f t="shared" si="1"/>
        <v>21</v>
      </c>
    </row>
    <row r="121" spans="1:11" ht="13.8">
      <c r="A121" s="496"/>
      <c r="B121" s="114"/>
      <c r="C121" s="108"/>
      <c r="E121" s="433" t="s">
        <v>1789</v>
      </c>
      <c r="F121" s="432"/>
      <c r="G121" s="432"/>
      <c r="H121" s="499"/>
      <c r="K121" s="646">
        <f t="shared" si="1"/>
        <v>21</v>
      </c>
    </row>
    <row r="122" spans="1:11" ht="15.6">
      <c r="A122" s="496"/>
      <c r="B122" s="151"/>
      <c r="C122" s="154"/>
      <c r="E122" s="433" t="s">
        <v>1790</v>
      </c>
      <c r="F122" s="432"/>
      <c r="G122" s="432"/>
      <c r="H122" s="499"/>
      <c r="K122" s="646">
        <f t="shared" si="1"/>
        <v>21</v>
      </c>
    </row>
    <row r="123" spans="1:11" ht="13.8">
      <c r="A123" s="496"/>
      <c r="B123" s="114"/>
      <c r="C123" s="108"/>
      <c r="E123" s="433"/>
      <c r="F123" s="432"/>
      <c r="G123" s="432"/>
      <c r="H123" s="499"/>
      <c r="K123" s="646">
        <f t="shared" si="1"/>
        <v>21</v>
      </c>
    </row>
    <row r="124" spans="1:11" ht="13.8">
      <c r="A124" s="496"/>
      <c r="B124" s="147"/>
      <c r="C124" s="108"/>
      <c r="E124" s="433"/>
      <c r="F124" s="432"/>
      <c r="G124" s="432"/>
      <c r="H124" s="499"/>
      <c r="K124" s="646">
        <f t="shared" si="1"/>
        <v>21</v>
      </c>
    </row>
    <row r="125" spans="1:11" ht="13.8">
      <c r="A125" s="496"/>
      <c r="B125" s="147"/>
      <c r="C125" s="108"/>
      <c r="E125" s="433"/>
      <c r="F125" s="432"/>
      <c r="G125" s="432"/>
      <c r="H125" s="499"/>
      <c r="K125" s="646">
        <f t="shared" si="1"/>
        <v>21</v>
      </c>
    </row>
    <row r="126" spans="1:11">
      <c r="A126" s="496"/>
      <c r="B126" s="121"/>
      <c r="C126" s="123"/>
      <c r="E126" s="431" t="s">
        <v>969</v>
      </c>
      <c r="F126" s="497" t="s">
        <v>1242</v>
      </c>
      <c r="G126" s="497"/>
      <c r="H126" s="498" t="s">
        <v>2477</v>
      </c>
      <c r="K126" s="646" t="e">
        <f t="shared" si="1"/>
        <v>#VALUE!</v>
      </c>
    </row>
    <row r="127" spans="1:11" ht="26.4">
      <c r="A127" s="496"/>
      <c r="B127" s="114"/>
      <c r="C127" s="108"/>
      <c r="E127" s="108" t="s">
        <v>1252</v>
      </c>
      <c r="F127" s="94" t="s">
        <v>1246</v>
      </c>
      <c r="G127" s="94"/>
      <c r="H127" s="108" t="s">
        <v>2478</v>
      </c>
      <c r="K127" s="646" t="s">
        <v>690</v>
      </c>
    </row>
    <row r="128" spans="1:11">
      <c r="A128" s="496"/>
      <c r="B128" s="121"/>
      <c r="C128" s="123"/>
      <c r="E128" s="108" t="s">
        <v>1253</v>
      </c>
      <c r="F128" s="94">
        <v>155</v>
      </c>
      <c r="G128" s="94"/>
      <c r="H128" s="108">
        <v>15</v>
      </c>
      <c r="K128" s="646">
        <f t="shared" si="1"/>
        <v>36</v>
      </c>
    </row>
    <row r="129" spans="1:11">
      <c r="A129" s="496"/>
      <c r="B129" s="121"/>
      <c r="C129" s="123"/>
      <c r="E129" s="432" t="s">
        <v>2294</v>
      </c>
      <c r="F129" s="432">
        <v>31</v>
      </c>
      <c r="G129" s="432"/>
      <c r="H129" s="432">
        <v>9</v>
      </c>
      <c r="K129" s="646">
        <f t="shared" si="1"/>
        <v>30</v>
      </c>
    </row>
    <row r="130" spans="1:11">
      <c r="A130" s="496"/>
      <c r="B130" s="147"/>
      <c r="C130" s="108"/>
      <c r="E130" s="108" t="s">
        <v>1254</v>
      </c>
      <c r="F130" s="94">
        <v>155</v>
      </c>
      <c r="G130" s="94"/>
      <c r="H130" s="108">
        <v>11</v>
      </c>
      <c r="K130" s="646">
        <f t="shared" si="1"/>
        <v>32</v>
      </c>
    </row>
    <row r="131" spans="1:11" ht="26.4">
      <c r="A131" s="496"/>
      <c r="B131" s="121"/>
      <c r="C131" s="159"/>
      <c r="E131" s="108" t="s">
        <v>1255</v>
      </c>
      <c r="F131" s="94" t="s">
        <v>1246</v>
      </c>
      <c r="G131" s="94"/>
      <c r="H131" s="108" t="s">
        <v>2478</v>
      </c>
      <c r="K131" s="646" t="s">
        <v>690</v>
      </c>
    </row>
    <row r="132" spans="1:11">
      <c r="A132" s="496"/>
      <c r="B132" s="114"/>
      <c r="C132" s="93"/>
      <c r="E132" s="432" t="s">
        <v>356</v>
      </c>
      <c r="F132" s="432">
        <v>69</v>
      </c>
      <c r="G132" s="432"/>
      <c r="H132" s="432">
        <v>5</v>
      </c>
      <c r="K132" s="646">
        <f t="shared" si="1"/>
        <v>26</v>
      </c>
    </row>
    <row r="133" spans="1:11" ht="26.4">
      <c r="A133" s="496"/>
      <c r="B133" s="112"/>
      <c r="C133" s="112"/>
      <c r="E133" s="108" t="s">
        <v>1256</v>
      </c>
      <c r="F133" s="94" t="s">
        <v>1246</v>
      </c>
      <c r="G133" s="94"/>
      <c r="H133" s="432">
        <v>5</v>
      </c>
      <c r="K133" s="646">
        <f t="shared" si="1"/>
        <v>26</v>
      </c>
    </row>
    <row r="134" spans="1:11" ht="26.4">
      <c r="A134" s="496"/>
      <c r="B134" s="112"/>
      <c r="C134" s="93"/>
      <c r="E134" s="108" t="s">
        <v>1257</v>
      </c>
      <c r="F134" s="94" t="s">
        <v>1246</v>
      </c>
      <c r="G134" s="94"/>
      <c r="H134" s="516" t="s">
        <v>2478</v>
      </c>
      <c r="K134" s="646" t="s">
        <v>690</v>
      </c>
    </row>
    <row r="135" spans="1:11">
      <c r="A135" s="496"/>
      <c r="B135" s="103"/>
      <c r="C135" s="99"/>
      <c r="E135" s="440" t="s">
        <v>1791</v>
      </c>
      <c r="F135" s="432"/>
      <c r="G135" s="432"/>
      <c r="H135" s="108"/>
      <c r="K135" s="646">
        <f t="shared" si="1"/>
        <v>21</v>
      </c>
    </row>
    <row r="136" spans="1:11" ht="15.6">
      <c r="A136" s="496"/>
      <c r="B136" s="152"/>
      <c r="C136" s="160"/>
      <c r="E136" s="440" t="s">
        <v>1792</v>
      </c>
      <c r="F136" s="432"/>
      <c r="G136" s="432"/>
      <c r="H136" s="108" t="s">
        <v>2478</v>
      </c>
      <c r="K136" s="646" t="e">
        <f t="shared" si="1"/>
        <v>#VALUE!</v>
      </c>
    </row>
    <row r="137" spans="1:11">
      <c r="A137" s="496"/>
      <c r="B137" s="114"/>
      <c r="C137" s="158"/>
      <c r="E137" s="440" t="s">
        <v>1793</v>
      </c>
      <c r="F137" s="432"/>
      <c r="G137" s="432"/>
      <c r="H137" s="92"/>
      <c r="K137" s="646">
        <f t="shared" ref="K137:K200" si="2">SUM(H137+14+7)</f>
        <v>21</v>
      </c>
    </row>
    <row r="138" spans="1:11">
      <c r="A138" s="496"/>
      <c r="B138" s="114"/>
      <c r="C138" s="88"/>
      <c r="E138" s="440" t="s">
        <v>1794</v>
      </c>
      <c r="F138" s="432"/>
      <c r="G138" s="432"/>
      <c r="H138" s="499"/>
      <c r="K138" s="646">
        <f t="shared" si="2"/>
        <v>21</v>
      </c>
    </row>
    <row r="139" spans="1:11">
      <c r="A139" s="496"/>
      <c r="B139" s="97"/>
      <c r="C139" s="141"/>
      <c r="E139" s="472" t="s">
        <v>1795</v>
      </c>
      <c r="F139" s="432"/>
      <c r="G139" s="432"/>
      <c r="H139" s="499"/>
      <c r="K139" s="646">
        <f t="shared" si="2"/>
        <v>21</v>
      </c>
    </row>
    <row r="140" spans="1:11" ht="13.8">
      <c r="A140" s="496"/>
      <c r="B140" s="112"/>
      <c r="C140" s="141"/>
      <c r="E140" s="432" t="s">
        <v>1796</v>
      </c>
      <c r="F140" s="432"/>
      <c r="G140" s="433"/>
      <c r="H140" s="499"/>
      <c r="K140" s="646">
        <f t="shared" si="2"/>
        <v>21</v>
      </c>
    </row>
    <row r="141" spans="1:11">
      <c r="A141" s="496"/>
      <c r="B141" s="114"/>
      <c r="C141" s="116"/>
      <c r="E141" s="432" t="s">
        <v>1797</v>
      </c>
      <c r="F141" s="432"/>
      <c r="G141" s="432"/>
      <c r="H141" s="499"/>
      <c r="K141" s="646">
        <f t="shared" si="2"/>
        <v>21</v>
      </c>
    </row>
    <row r="142" spans="1:11" ht="13.2" customHeight="1">
      <c r="A142" s="496"/>
      <c r="B142" s="108"/>
      <c r="C142" s="108"/>
      <c r="E142" s="432" t="s">
        <v>1798</v>
      </c>
      <c r="F142" s="432"/>
      <c r="G142" s="432"/>
      <c r="H142" s="499"/>
      <c r="K142" s="646">
        <f t="shared" si="2"/>
        <v>21</v>
      </c>
    </row>
    <row r="143" spans="1:11" ht="13.2" customHeight="1">
      <c r="A143" s="496"/>
      <c r="B143" s="88"/>
      <c r="C143" s="109"/>
      <c r="E143" s="432" t="s">
        <v>1799</v>
      </c>
      <c r="F143" s="432"/>
      <c r="G143" s="432"/>
      <c r="H143" s="499"/>
      <c r="K143" s="646">
        <f t="shared" si="2"/>
        <v>21</v>
      </c>
    </row>
    <row r="144" spans="1:11" ht="13.2" customHeight="1">
      <c r="A144" s="496"/>
      <c r="B144" s="107"/>
      <c r="C144" s="107"/>
      <c r="E144" s="432" t="s">
        <v>1800</v>
      </c>
      <c r="F144" s="432"/>
      <c r="G144" s="432"/>
      <c r="H144" s="499"/>
      <c r="K144" s="646">
        <f t="shared" si="2"/>
        <v>21</v>
      </c>
    </row>
    <row r="145" spans="1:11" ht="13.2" customHeight="1">
      <c r="A145" s="496"/>
      <c r="B145" s="108"/>
      <c r="C145" s="108"/>
      <c r="E145" s="433" t="s">
        <v>1801</v>
      </c>
      <c r="F145" s="432"/>
      <c r="G145" s="432"/>
      <c r="H145" s="499"/>
      <c r="K145" s="646">
        <f t="shared" si="2"/>
        <v>21</v>
      </c>
    </row>
    <row r="146" spans="1:11" ht="13.2" customHeight="1">
      <c r="A146" s="496"/>
      <c r="B146" s="108"/>
      <c r="C146" s="116"/>
      <c r="E146" s="432" t="s">
        <v>1802</v>
      </c>
      <c r="F146" s="432"/>
      <c r="G146" s="432"/>
      <c r="H146" s="499"/>
      <c r="K146" s="646">
        <f t="shared" si="2"/>
        <v>21</v>
      </c>
    </row>
    <row r="147" spans="1:11">
      <c r="A147" s="496"/>
      <c r="B147" s="108"/>
      <c r="C147" s="108"/>
      <c r="E147" s="432" t="s">
        <v>1803</v>
      </c>
      <c r="F147" s="432"/>
      <c r="G147" s="432"/>
      <c r="H147" s="499"/>
      <c r="K147" s="646">
        <f t="shared" si="2"/>
        <v>21</v>
      </c>
    </row>
    <row r="148" spans="1:11">
      <c r="A148" s="496"/>
      <c r="B148" s="108"/>
      <c r="C148" s="148"/>
      <c r="E148" s="432" t="s">
        <v>1804</v>
      </c>
      <c r="F148" s="432"/>
      <c r="G148" s="432"/>
      <c r="H148" s="499"/>
      <c r="K148" s="646">
        <f t="shared" si="2"/>
        <v>21</v>
      </c>
    </row>
    <row r="149" spans="1:11">
      <c r="A149" s="496"/>
      <c r="B149" s="108"/>
      <c r="C149" s="108"/>
      <c r="E149" s="432" t="s">
        <v>1805</v>
      </c>
      <c r="F149" s="432"/>
      <c r="G149" s="432"/>
      <c r="H149" s="499"/>
      <c r="K149" s="646">
        <f t="shared" si="2"/>
        <v>21</v>
      </c>
    </row>
    <row r="150" spans="1:11">
      <c r="A150" s="496"/>
      <c r="B150" s="108"/>
      <c r="C150" s="108"/>
      <c r="E150" s="517" t="s">
        <v>1806</v>
      </c>
      <c r="F150" s="432"/>
      <c r="G150" s="432"/>
      <c r="H150" s="499"/>
      <c r="K150" s="646">
        <f t="shared" si="2"/>
        <v>21</v>
      </c>
    </row>
    <row r="151" spans="1:11">
      <c r="A151" s="496"/>
      <c r="B151" s="108"/>
      <c r="C151" s="108"/>
      <c r="E151" s="518" t="s">
        <v>1807</v>
      </c>
      <c r="F151" s="432"/>
      <c r="G151" s="432"/>
      <c r="H151" s="499"/>
      <c r="K151" s="646">
        <f t="shared" si="2"/>
        <v>21</v>
      </c>
    </row>
    <row r="152" spans="1:11" ht="13.2" customHeight="1">
      <c r="A152" s="496"/>
      <c r="B152" s="114"/>
      <c r="C152" s="146"/>
      <c r="E152" s="518" t="s">
        <v>1808</v>
      </c>
      <c r="F152" s="432"/>
      <c r="G152" s="432"/>
      <c r="H152" s="499"/>
      <c r="K152" s="646">
        <f t="shared" si="2"/>
        <v>21</v>
      </c>
    </row>
    <row r="153" spans="1:11">
      <c r="A153" s="496"/>
      <c r="B153" s="114"/>
      <c r="C153" s="156"/>
      <c r="E153" s="518" t="s">
        <v>1809</v>
      </c>
      <c r="F153" s="432"/>
      <c r="G153" s="432"/>
      <c r="H153" s="499"/>
      <c r="K153" s="646">
        <f t="shared" si="2"/>
        <v>21</v>
      </c>
    </row>
    <row r="154" spans="1:11">
      <c r="A154" s="496"/>
      <c r="B154" s="147"/>
      <c r="C154" s="109"/>
      <c r="E154" s="518" t="s">
        <v>1810</v>
      </c>
      <c r="F154" s="432"/>
      <c r="G154" s="432"/>
      <c r="H154" s="499"/>
      <c r="K154" s="646">
        <f t="shared" si="2"/>
        <v>21</v>
      </c>
    </row>
    <row r="155" spans="1:11">
      <c r="A155" s="496"/>
      <c r="B155" s="147"/>
      <c r="C155" s="156"/>
      <c r="E155" s="518" t="s">
        <v>1811</v>
      </c>
      <c r="F155" s="432"/>
      <c r="G155" s="432"/>
      <c r="H155" s="499"/>
      <c r="K155" s="646">
        <f t="shared" si="2"/>
        <v>21</v>
      </c>
    </row>
    <row r="156" spans="1:11" ht="13.8">
      <c r="A156" s="496"/>
      <c r="B156" s="111"/>
      <c r="C156" s="109"/>
      <c r="E156" s="518" t="s">
        <v>1812</v>
      </c>
      <c r="F156" s="432"/>
      <c r="G156" s="432"/>
      <c r="H156" s="499"/>
      <c r="K156" s="646">
        <f t="shared" si="2"/>
        <v>21</v>
      </c>
    </row>
    <row r="157" spans="1:11">
      <c r="A157" s="496"/>
      <c r="B157" s="114"/>
      <c r="C157" s="109"/>
      <c r="E157" s="518"/>
      <c r="F157" s="432"/>
      <c r="G157" s="432"/>
      <c r="H157" s="499"/>
      <c r="K157" s="646">
        <f t="shared" si="2"/>
        <v>21</v>
      </c>
    </row>
    <row r="158" spans="1:11" ht="13.8">
      <c r="A158" s="496"/>
      <c r="B158" s="147"/>
      <c r="C158" s="109"/>
      <c r="E158" s="433"/>
      <c r="F158" s="432"/>
      <c r="G158" s="432"/>
      <c r="H158" s="499"/>
      <c r="K158" s="646">
        <f t="shared" si="2"/>
        <v>21</v>
      </c>
    </row>
    <row r="159" spans="1:11" ht="13.8">
      <c r="A159" s="496"/>
      <c r="B159" s="147"/>
      <c r="C159" s="109"/>
      <c r="E159" s="433"/>
      <c r="F159" s="432"/>
      <c r="G159" s="432"/>
      <c r="H159" s="499"/>
      <c r="K159" s="646">
        <f t="shared" si="2"/>
        <v>21</v>
      </c>
    </row>
    <row r="160" spans="1:11">
      <c r="A160" s="496"/>
      <c r="B160" s="147"/>
      <c r="C160" s="109"/>
      <c r="E160" s="431" t="s">
        <v>991</v>
      </c>
      <c r="F160" s="497" t="s">
        <v>1242</v>
      </c>
      <c r="G160" s="497"/>
      <c r="H160" s="498" t="s">
        <v>2477</v>
      </c>
      <c r="K160" s="646" t="e">
        <f t="shared" si="2"/>
        <v>#VALUE!</v>
      </c>
    </row>
    <row r="161" spans="1:11">
      <c r="A161" s="496"/>
      <c r="B161" s="147"/>
      <c r="C161" s="109"/>
      <c r="E161" s="432" t="s">
        <v>140</v>
      </c>
      <c r="F161" s="432">
        <v>24</v>
      </c>
      <c r="G161" s="432"/>
      <c r="H161" s="519">
        <v>3</v>
      </c>
      <c r="K161" s="646">
        <f t="shared" si="2"/>
        <v>24</v>
      </c>
    </row>
    <row r="162" spans="1:11" ht="15.6">
      <c r="A162" s="496"/>
      <c r="B162" s="152"/>
      <c r="C162" s="161"/>
      <c r="E162" s="432" t="s">
        <v>324</v>
      </c>
      <c r="F162" s="432">
        <v>25</v>
      </c>
      <c r="G162" s="432"/>
      <c r="H162" s="520">
        <v>4</v>
      </c>
      <c r="K162" s="646">
        <f t="shared" si="2"/>
        <v>25</v>
      </c>
    </row>
    <row r="163" spans="1:11">
      <c r="A163" s="496"/>
      <c r="B163" s="114"/>
      <c r="C163" s="109"/>
      <c r="E163" s="432" t="s">
        <v>1599</v>
      </c>
      <c r="F163" s="432">
        <v>26</v>
      </c>
      <c r="G163" s="432"/>
      <c r="H163" s="521">
        <v>4</v>
      </c>
      <c r="K163" s="646">
        <f t="shared" si="2"/>
        <v>25</v>
      </c>
    </row>
    <row r="164" spans="1:11" ht="13.8">
      <c r="A164" s="496"/>
      <c r="B164" s="109"/>
      <c r="C164" s="126"/>
      <c r="E164" s="433" t="s">
        <v>1813</v>
      </c>
      <c r="F164" s="522"/>
      <c r="G164" s="522"/>
      <c r="H164" s="519"/>
      <c r="K164" s="646">
        <f t="shared" si="2"/>
        <v>21</v>
      </c>
    </row>
    <row r="165" spans="1:11" ht="13.8">
      <c r="A165" s="496"/>
      <c r="B165" s="148"/>
      <c r="C165" s="148"/>
      <c r="E165" s="433" t="s">
        <v>1814</v>
      </c>
      <c r="F165" s="522"/>
      <c r="G165" s="522"/>
      <c r="H165" s="521"/>
      <c r="K165" s="646">
        <f t="shared" si="2"/>
        <v>21</v>
      </c>
    </row>
    <row r="166" spans="1:11">
      <c r="A166" s="496"/>
      <c r="B166" s="148"/>
      <c r="C166" s="108"/>
      <c r="E166" s="432" t="s">
        <v>1815</v>
      </c>
      <c r="F166" s="522"/>
      <c r="G166" s="522"/>
      <c r="H166" s="94"/>
      <c r="K166" s="646">
        <f t="shared" si="2"/>
        <v>21</v>
      </c>
    </row>
    <row r="167" spans="1:11">
      <c r="A167" s="496"/>
      <c r="B167" s="107"/>
      <c r="C167" s="107"/>
      <c r="E167" s="523" t="s">
        <v>1816</v>
      </c>
      <c r="F167" s="522"/>
      <c r="G167" s="522"/>
      <c r="H167" s="524"/>
      <c r="K167" s="646">
        <f t="shared" si="2"/>
        <v>21</v>
      </c>
    </row>
    <row r="168" spans="1:11">
      <c r="A168" s="496"/>
      <c r="B168" s="108"/>
      <c r="C168" s="94"/>
      <c r="E168" s="108" t="s">
        <v>1817</v>
      </c>
      <c r="F168" s="522"/>
      <c r="G168" s="522"/>
      <c r="H168" s="524"/>
      <c r="K168" s="646">
        <f t="shared" si="2"/>
        <v>21</v>
      </c>
    </row>
    <row r="169" spans="1:11">
      <c r="A169" s="496"/>
      <c r="B169" s="108"/>
      <c r="C169" s="116"/>
      <c r="E169" s="108" t="s">
        <v>1818</v>
      </c>
      <c r="F169" s="522"/>
      <c r="G169" s="522"/>
      <c r="H169" s="524"/>
      <c r="K169" s="646">
        <f t="shared" si="2"/>
        <v>21</v>
      </c>
    </row>
    <row r="170" spans="1:11">
      <c r="A170" s="496"/>
      <c r="B170" s="117"/>
      <c r="C170" s="117"/>
      <c r="E170" s="108" t="s">
        <v>1819</v>
      </c>
      <c r="F170" s="522"/>
      <c r="G170" s="522"/>
      <c r="H170" s="524"/>
      <c r="K170" s="646">
        <f t="shared" si="2"/>
        <v>21</v>
      </c>
    </row>
    <row r="171" spans="1:11">
      <c r="A171" s="496"/>
      <c r="B171" s="94"/>
      <c r="C171" s="94"/>
      <c r="E171" s="108" t="s">
        <v>1820</v>
      </c>
      <c r="F171" s="522"/>
      <c r="G171" s="522"/>
      <c r="H171" s="524"/>
      <c r="K171" s="646">
        <f t="shared" si="2"/>
        <v>21</v>
      </c>
    </row>
    <row r="172" spans="1:11">
      <c r="A172" s="496"/>
      <c r="B172" s="108"/>
      <c r="C172" s="116"/>
      <c r="E172" s="108" t="s">
        <v>1821</v>
      </c>
      <c r="F172" s="522"/>
      <c r="G172" s="522"/>
      <c r="H172" s="524"/>
      <c r="K172" s="646">
        <f t="shared" si="2"/>
        <v>21</v>
      </c>
    </row>
    <row r="173" spans="1:11" ht="13.8">
      <c r="A173" s="496"/>
      <c r="B173" s="148"/>
      <c r="C173" s="108"/>
      <c r="E173" s="514" t="s">
        <v>1822</v>
      </c>
      <c r="F173" s="522"/>
      <c r="G173" s="522"/>
      <c r="H173" s="524"/>
      <c r="K173" s="646">
        <f t="shared" si="2"/>
        <v>21</v>
      </c>
    </row>
    <row r="174" spans="1:11" ht="13.8">
      <c r="A174" s="496"/>
      <c r="B174" s="148"/>
      <c r="C174" s="108"/>
      <c r="E174" s="433"/>
      <c r="F174" s="522"/>
      <c r="G174" s="522"/>
      <c r="H174" s="524"/>
      <c r="K174" s="646">
        <f t="shared" si="2"/>
        <v>21</v>
      </c>
    </row>
    <row r="175" spans="1:11" ht="13.8">
      <c r="A175" s="496"/>
      <c r="B175" s="108"/>
      <c r="C175" s="148"/>
      <c r="E175" s="433"/>
      <c r="F175" s="522"/>
      <c r="G175" s="522"/>
      <c r="H175" s="524"/>
      <c r="K175" s="646">
        <f t="shared" si="2"/>
        <v>21</v>
      </c>
    </row>
    <row r="176" spans="1:11">
      <c r="A176" s="496"/>
      <c r="B176" s="108"/>
      <c r="C176" s="116"/>
      <c r="E176" s="431" t="s">
        <v>1004</v>
      </c>
      <c r="F176" s="497" t="s">
        <v>1242</v>
      </c>
      <c r="G176" s="497"/>
      <c r="H176" s="498" t="s">
        <v>2477</v>
      </c>
      <c r="K176" s="646" t="e">
        <f t="shared" si="2"/>
        <v>#VALUE!</v>
      </c>
    </row>
    <row r="177" spans="1:11">
      <c r="A177" s="496"/>
      <c r="B177" s="148"/>
      <c r="C177" s="108"/>
      <c r="E177" s="432" t="s">
        <v>1145</v>
      </c>
      <c r="F177" s="432">
        <v>47</v>
      </c>
      <c r="G177" s="432"/>
      <c r="H177" s="525">
        <v>7</v>
      </c>
      <c r="K177" s="646">
        <f t="shared" si="2"/>
        <v>28</v>
      </c>
    </row>
    <row r="178" spans="1:11">
      <c r="A178" s="496"/>
      <c r="B178" s="148"/>
      <c r="C178" s="148"/>
      <c r="E178" s="108" t="s">
        <v>1258</v>
      </c>
      <c r="F178" s="108">
        <v>116</v>
      </c>
      <c r="G178" s="108"/>
      <c r="H178" s="94">
        <v>21</v>
      </c>
      <c r="K178" s="646">
        <f t="shared" si="2"/>
        <v>42</v>
      </c>
    </row>
    <row r="179" spans="1:11">
      <c r="A179" s="496"/>
      <c r="B179" s="108"/>
      <c r="C179" s="108"/>
      <c r="E179" s="432" t="s">
        <v>289</v>
      </c>
      <c r="F179" s="432">
        <v>30</v>
      </c>
      <c r="G179" s="432"/>
      <c r="H179" s="525">
        <v>4</v>
      </c>
      <c r="K179" s="646">
        <f t="shared" si="2"/>
        <v>25</v>
      </c>
    </row>
    <row r="180" spans="1:11">
      <c r="A180" s="496"/>
      <c r="B180" s="108"/>
      <c r="C180" s="116"/>
      <c r="E180" s="108" t="s">
        <v>1259</v>
      </c>
      <c r="F180" s="108">
        <v>105</v>
      </c>
      <c r="G180" s="108"/>
      <c r="H180" s="525">
        <v>7</v>
      </c>
      <c r="K180" s="646">
        <f t="shared" si="2"/>
        <v>28</v>
      </c>
    </row>
    <row r="181" spans="1:11">
      <c r="A181" s="496"/>
      <c r="B181" s="108"/>
      <c r="C181" s="108"/>
      <c r="E181" s="432" t="s">
        <v>1823</v>
      </c>
      <c r="F181" s="108"/>
      <c r="G181" s="108"/>
      <c r="H181" s="525">
        <v>7</v>
      </c>
      <c r="K181" s="646">
        <f t="shared" si="2"/>
        <v>28</v>
      </c>
    </row>
    <row r="182" spans="1:11">
      <c r="A182" s="496"/>
      <c r="B182" s="108"/>
      <c r="C182" s="116"/>
      <c r="H182" s="526"/>
      <c r="K182" s="646">
        <f t="shared" si="2"/>
        <v>21</v>
      </c>
    </row>
    <row r="183" spans="1:11" ht="15.6">
      <c r="A183" s="496"/>
      <c r="B183" s="148"/>
      <c r="C183" s="108"/>
      <c r="E183" s="434" t="s">
        <v>909</v>
      </c>
      <c r="F183" s="527"/>
      <c r="G183" s="527"/>
      <c r="H183" s="526"/>
      <c r="K183" s="646">
        <f t="shared" si="2"/>
        <v>21</v>
      </c>
    </row>
    <row r="184" spans="1:11" ht="26.4">
      <c r="A184" s="496"/>
      <c r="B184" s="108"/>
      <c r="C184" s="108"/>
      <c r="E184" s="435" t="s">
        <v>74</v>
      </c>
      <c r="F184" s="528" t="s">
        <v>1242</v>
      </c>
      <c r="G184" s="528" t="s">
        <v>1824</v>
      </c>
      <c r="H184" s="498" t="s">
        <v>2477</v>
      </c>
      <c r="K184" s="646" t="e">
        <f t="shared" si="2"/>
        <v>#VALUE!</v>
      </c>
    </row>
    <row r="185" spans="1:11">
      <c r="A185" s="496"/>
      <c r="B185" s="123"/>
      <c r="C185" s="123"/>
      <c r="E185" s="108" t="s">
        <v>1150</v>
      </c>
      <c r="F185" s="94">
        <v>20</v>
      </c>
      <c r="G185" s="94"/>
      <c r="H185" s="524">
        <v>5</v>
      </c>
      <c r="K185" s="646">
        <f t="shared" si="2"/>
        <v>26</v>
      </c>
    </row>
    <row r="186" spans="1:11">
      <c r="A186" s="496"/>
      <c r="B186" s="123"/>
      <c r="C186" s="123"/>
      <c r="E186" s="108" t="s">
        <v>1213</v>
      </c>
      <c r="F186" s="529">
        <v>-7</v>
      </c>
      <c r="G186" s="530"/>
      <c r="H186" s="524">
        <v>10</v>
      </c>
      <c r="K186" s="646">
        <f t="shared" si="2"/>
        <v>31</v>
      </c>
    </row>
    <row r="187" spans="1:11">
      <c r="A187" s="496"/>
      <c r="B187" s="123"/>
      <c r="C187" s="123"/>
      <c r="E187" s="436" t="s">
        <v>1825</v>
      </c>
      <c r="F187" s="527"/>
      <c r="G187" s="527"/>
      <c r="H187" s="524"/>
      <c r="K187" s="646">
        <f t="shared" si="2"/>
        <v>21</v>
      </c>
    </row>
    <row r="188" spans="1:11" ht="15.6">
      <c r="A188" s="496"/>
      <c r="B188" s="153"/>
      <c r="C188" s="162"/>
      <c r="E188" s="436" t="s">
        <v>1826</v>
      </c>
      <c r="F188" s="527"/>
      <c r="G188" s="527"/>
      <c r="H188" s="524"/>
      <c r="K188" s="646">
        <f t="shared" si="2"/>
        <v>21</v>
      </c>
    </row>
    <row r="189" spans="1:11">
      <c r="A189" s="496"/>
      <c r="B189" s="94"/>
      <c r="C189" s="94"/>
      <c r="E189" s="436" t="s">
        <v>1827</v>
      </c>
      <c r="F189" s="527"/>
      <c r="G189" s="527"/>
      <c r="H189" s="524"/>
      <c r="K189" s="646">
        <f t="shared" si="2"/>
        <v>21</v>
      </c>
    </row>
    <row r="190" spans="1:11">
      <c r="A190" s="496"/>
      <c r="B190" s="101"/>
      <c r="C190" s="101"/>
      <c r="E190" s="436" t="s">
        <v>1828</v>
      </c>
      <c r="F190" s="527"/>
      <c r="G190" s="527"/>
      <c r="H190" s="524"/>
      <c r="K190" s="646">
        <f t="shared" si="2"/>
        <v>21</v>
      </c>
    </row>
    <row r="191" spans="1:11">
      <c r="A191" s="496"/>
      <c r="B191" s="107"/>
      <c r="C191" s="107"/>
      <c r="E191" s="436" t="s">
        <v>1829</v>
      </c>
      <c r="F191" s="527"/>
      <c r="G191" s="527"/>
      <c r="H191" s="524"/>
      <c r="K191" s="646">
        <f t="shared" si="2"/>
        <v>21</v>
      </c>
    </row>
    <row r="192" spans="1:11">
      <c r="A192" s="496"/>
      <c r="B192" s="107"/>
      <c r="C192" s="107"/>
      <c r="E192" s="436" t="s">
        <v>1830</v>
      </c>
      <c r="F192" s="527"/>
      <c r="G192" s="527"/>
      <c r="H192" s="524"/>
      <c r="K192" s="646">
        <f t="shared" si="2"/>
        <v>21</v>
      </c>
    </row>
    <row r="193" spans="1:11" ht="13.2" customHeight="1">
      <c r="A193" s="496"/>
      <c r="B193" s="114"/>
      <c r="C193" s="108"/>
      <c r="E193" s="436" t="s">
        <v>1831</v>
      </c>
      <c r="F193" s="527"/>
      <c r="G193" s="527"/>
      <c r="H193" s="524"/>
      <c r="K193" s="646">
        <f t="shared" si="2"/>
        <v>21</v>
      </c>
    </row>
    <row r="194" spans="1:11">
      <c r="A194" s="496"/>
      <c r="B194" s="114"/>
      <c r="C194" s="108"/>
      <c r="E194" s="436" t="s">
        <v>1832</v>
      </c>
      <c r="F194" s="527"/>
      <c r="G194" s="527"/>
      <c r="H194" s="524"/>
      <c r="K194" s="646">
        <f t="shared" si="2"/>
        <v>21</v>
      </c>
    </row>
    <row r="195" spans="1:11">
      <c r="A195" s="496"/>
      <c r="B195" s="101"/>
      <c r="C195" s="101"/>
      <c r="E195" s="436" t="s">
        <v>1833</v>
      </c>
      <c r="F195" s="527"/>
      <c r="G195" s="527"/>
      <c r="H195" s="524"/>
      <c r="K195" s="646">
        <f t="shared" si="2"/>
        <v>21</v>
      </c>
    </row>
    <row r="196" spans="1:11">
      <c r="A196" s="496"/>
      <c r="B196" s="108"/>
      <c r="C196" s="94"/>
      <c r="E196" s="436"/>
      <c r="F196" s="527"/>
      <c r="G196" s="527"/>
      <c r="H196" s="524"/>
      <c r="K196" s="646">
        <f t="shared" si="2"/>
        <v>21</v>
      </c>
    </row>
    <row r="197" spans="1:11">
      <c r="A197" s="496"/>
      <c r="B197" s="148"/>
      <c r="C197" s="148"/>
      <c r="E197" s="436"/>
      <c r="F197" s="527"/>
      <c r="G197" s="527"/>
      <c r="H197" s="524"/>
      <c r="K197" s="646">
        <f t="shared" si="2"/>
        <v>21</v>
      </c>
    </row>
    <row r="198" spans="1:11">
      <c r="A198" s="496"/>
      <c r="B198" s="148"/>
      <c r="C198" s="148"/>
      <c r="E198" s="477" t="s">
        <v>2441</v>
      </c>
      <c r="F198" s="108">
        <v>90</v>
      </c>
      <c r="G198" s="531">
        <v>302.39999999999998</v>
      </c>
      <c r="H198" s="436">
        <v>7</v>
      </c>
      <c r="K198" s="646">
        <f t="shared" si="2"/>
        <v>28</v>
      </c>
    </row>
    <row r="199" spans="1:11">
      <c r="A199" s="496"/>
      <c r="B199" s="123"/>
      <c r="C199" s="123"/>
      <c r="E199" s="477" t="s">
        <v>2442</v>
      </c>
      <c r="F199" s="108">
        <v>101</v>
      </c>
      <c r="G199" s="531">
        <v>442.38</v>
      </c>
      <c r="H199" s="436">
        <v>8</v>
      </c>
      <c r="K199" s="646">
        <f t="shared" si="2"/>
        <v>29</v>
      </c>
    </row>
    <row r="200" spans="1:11">
      <c r="A200" s="496"/>
      <c r="B200" s="107"/>
      <c r="C200" s="107"/>
      <c r="E200" s="477" t="s">
        <v>2443</v>
      </c>
      <c r="F200" s="108">
        <v>80</v>
      </c>
      <c r="G200" s="531">
        <v>279.20000000000005</v>
      </c>
      <c r="H200" s="436">
        <v>8</v>
      </c>
      <c r="K200" s="646">
        <f t="shared" si="2"/>
        <v>29</v>
      </c>
    </row>
    <row r="201" spans="1:11">
      <c r="A201" s="511"/>
      <c r="B201" s="101"/>
      <c r="C201" s="101"/>
      <c r="E201" s="477" t="s">
        <v>2444</v>
      </c>
      <c r="F201" s="108">
        <v>158</v>
      </c>
      <c r="G201" s="531">
        <v>158</v>
      </c>
      <c r="H201" s="436">
        <v>8</v>
      </c>
      <c r="K201" s="646">
        <f t="shared" ref="K201:K264" si="3">SUM(H201+14+7)</f>
        <v>29</v>
      </c>
    </row>
    <row r="202" spans="1:11">
      <c r="A202" s="496"/>
      <c r="B202" s="108"/>
      <c r="C202" s="108"/>
      <c r="E202" s="477" t="s">
        <v>2445</v>
      </c>
      <c r="F202" s="532"/>
      <c r="G202" s="533"/>
      <c r="H202" s="436" t="s">
        <v>2571</v>
      </c>
      <c r="K202" s="646" t="e">
        <f t="shared" si="3"/>
        <v>#VALUE!</v>
      </c>
    </row>
    <row r="203" spans="1:11">
      <c r="A203" s="496"/>
      <c r="B203" s="101"/>
      <c r="C203" s="101"/>
      <c r="E203" s="477" t="s">
        <v>2446</v>
      </c>
      <c r="F203" s="108">
        <v>125</v>
      </c>
      <c r="G203" s="531">
        <v>250</v>
      </c>
      <c r="H203" s="437">
        <v>8</v>
      </c>
      <c r="K203" s="646">
        <f t="shared" si="3"/>
        <v>29</v>
      </c>
    </row>
    <row r="204" spans="1:11">
      <c r="A204" s="496"/>
      <c r="B204" s="108"/>
      <c r="C204" s="108"/>
      <c r="E204" s="477" t="s">
        <v>1135</v>
      </c>
      <c r="F204" s="108">
        <v>47</v>
      </c>
      <c r="G204" s="531">
        <v>47</v>
      </c>
      <c r="H204" s="437">
        <v>14</v>
      </c>
      <c r="K204" s="646">
        <f t="shared" si="3"/>
        <v>35</v>
      </c>
    </row>
    <row r="205" spans="1:11">
      <c r="A205" s="496"/>
      <c r="B205" s="108"/>
      <c r="C205" s="108"/>
      <c r="E205" s="478" t="s">
        <v>2447</v>
      </c>
      <c r="F205" s="108">
        <v>60</v>
      </c>
      <c r="G205" s="531">
        <v>60</v>
      </c>
      <c r="H205" s="437">
        <v>8</v>
      </c>
      <c r="K205" s="646">
        <f t="shared" si="3"/>
        <v>29</v>
      </c>
    </row>
    <row r="206" spans="1:11">
      <c r="A206" s="496"/>
      <c r="B206" s="108"/>
      <c r="C206" s="148"/>
      <c r="E206" s="478" t="s">
        <v>2447</v>
      </c>
      <c r="F206" s="108">
        <v>128</v>
      </c>
      <c r="G206" s="531">
        <v>256</v>
      </c>
      <c r="H206" s="437">
        <v>8</v>
      </c>
      <c r="K206" s="646">
        <f t="shared" si="3"/>
        <v>29</v>
      </c>
    </row>
    <row r="207" spans="1:11">
      <c r="A207" s="496"/>
      <c r="B207" s="107"/>
      <c r="C207" s="107"/>
      <c r="E207" s="478" t="s">
        <v>2448</v>
      </c>
      <c r="F207" s="108">
        <v>80</v>
      </c>
      <c r="G207" s="531">
        <v>280.79999999999995</v>
      </c>
      <c r="H207" s="437">
        <v>8</v>
      </c>
      <c r="K207" s="646">
        <f t="shared" si="3"/>
        <v>29</v>
      </c>
    </row>
    <row r="208" spans="1:11">
      <c r="A208" s="496"/>
      <c r="B208" s="108"/>
      <c r="C208" s="116"/>
      <c r="E208" s="478" t="s">
        <v>1692</v>
      </c>
      <c r="F208" s="108">
        <v>88</v>
      </c>
      <c r="G208" s="531">
        <v>176</v>
      </c>
      <c r="H208" s="437">
        <v>6</v>
      </c>
      <c r="K208" s="646">
        <f t="shared" si="3"/>
        <v>27</v>
      </c>
    </row>
    <row r="209" spans="1:11">
      <c r="A209" s="496"/>
      <c r="B209" s="107"/>
      <c r="C209" s="107"/>
      <c r="E209" s="478" t="s">
        <v>2449</v>
      </c>
      <c r="F209" s="108">
        <v>192</v>
      </c>
      <c r="G209" s="531">
        <v>192</v>
      </c>
      <c r="H209" s="437">
        <v>8</v>
      </c>
      <c r="K209" s="646">
        <f t="shared" si="3"/>
        <v>29</v>
      </c>
    </row>
    <row r="210" spans="1:11">
      <c r="A210" s="496"/>
      <c r="B210" s="148"/>
      <c r="C210" s="108"/>
      <c r="E210" s="478" t="s">
        <v>1693</v>
      </c>
      <c r="F210" s="108">
        <v>110</v>
      </c>
      <c r="G210" s="531">
        <v>331.32</v>
      </c>
      <c r="H210" s="437">
        <v>7</v>
      </c>
      <c r="K210" s="646">
        <f t="shared" si="3"/>
        <v>28</v>
      </c>
    </row>
    <row r="211" spans="1:11">
      <c r="A211" s="496"/>
      <c r="B211" s="103"/>
      <c r="C211" s="144"/>
      <c r="E211" s="478" t="s">
        <v>2450</v>
      </c>
      <c r="F211" s="108">
        <v>78</v>
      </c>
      <c r="G211" s="531">
        <v>156</v>
      </c>
      <c r="H211" s="437">
        <v>7</v>
      </c>
      <c r="K211" s="646">
        <f t="shared" si="3"/>
        <v>28</v>
      </c>
    </row>
    <row r="212" spans="1:11">
      <c r="A212" s="496"/>
      <c r="B212" s="114"/>
      <c r="C212" s="127"/>
      <c r="E212" s="478" t="s">
        <v>2450</v>
      </c>
      <c r="F212" s="108">
        <v>82</v>
      </c>
      <c r="G212" s="531">
        <v>164</v>
      </c>
      <c r="H212" s="437">
        <v>7</v>
      </c>
      <c r="K212" s="646">
        <f t="shared" si="3"/>
        <v>28</v>
      </c>
    </row>
    <row r="213" spans="1:11">
      <c r="A213" s="496"/>
      <c r="B213" s="114"/>
      <c r="C213" s="163"/>
      <c r="E213" s="479" t="s">
        <v>2450</v>
      </c>
      <c r="F213" s="93"/>
      <c r="G213" s="98"/>
      <c r="H213" s="436" t="s">
        <v>2571</v>
      </c>
      <c r="K213" s="646" t="e">
        <f t="shared" si="3"/>
        <v>#VALUE!</v>
      </c>
    </row>
    <row r="214" spans="1:11">
      <c r="A214" s="496"/>
      <c r="B214" s="121"/>
      <c r="C214" s="134"/>
      <c r="E214" s="478" t="s">
        <v>2451</v>
      </c>
      <c r="F214" s="108">
        <v>100</v>
      </c>
      <c r="G214" s="531">
        <v>326</v>
      </c>
      <c r="H214" s="437">
        <v>7</v>
      </c>
      <c r="K214" s="646">
        <f t="shared" si="3"/>
        <v>28</v>
      </c>
    </row>
    <row r="215" spans="1:11">
      <c r="A215" s="496"/>
      <c r="B215" s="121"/>
      <c r="C215" s="163"/>
      <c r="E215" s="478" t="s">
        <v>2452</v>
      </c>
      <c r="F215" s="108">
        <v>80</v>
      </c>
      <c r="G215" s="531">
        <v>160</v>
      </c>
      <c r="H215" s="437">
        <v>7</v>
      </c>
      <c r="K215" s="646">
        <f t="shared" si="3"/>
        <v>28</v>
      </c>
    </row>
    <row r="216" spans="1:11">
      <c r="A216" s="496"/>
      <c r="B216" s="114"/>
      <c r="C216" s="92"/>
      <c r="E216" s="478" t="s">
        <v>2452</v>
      </c>
      <c r="F216" s="108">
        <v>80</v>
      </c>
      <c r="G216" s="531">
        <v>160</v>
      </c>
      <c r="H216" s="437">
        <v>7</v>
      </c>
      <c r="K216" s="646">
        <f t="shared" si="3"/>
        <v>28</v>
      </c>
    </row>
    <row r="217" spans="1:11">
      <c r="A217" s="496"/>
      <c r="B217" s="111"/>
      <c r="C217" s="126"/>
      <c r="E217" s="478" t="s">
        <v>2453</v>
      </c>
      <c r="F217" s="108">
        <v>86</v>
      </c>
      <c r="G217" s="531">
        <v>294.12</v>
      </c>
      <c r="H217" s="437">
        <v>8</v>
      </c>
      <c r="K217" s="646">
        <f t="shared" si="3"/>
        <v>29</v>
      </c>
    </row>
    <row r="218" spans="1:11">
      <c r="A218" s="496"/>
      <c r="B218" s="95"/>
      <c r="C218" s="133"/>
      <c r="E218" s="478" t="s">
        <v>2454</v>
      </c>
      <c r="F218" s="108">
        <v>99</v>
      </c>
      <c r="G218" s="531">
        <v>454.40999999999997</v>
      </c>
      <c r="H218" s="437">
        <v>8</v>
      </c>
      <c r="K218" s="646">
        <f t="shared" si="3"/>
        <v>29</v>
      </c>
    </row>
    <row r="219" spans="1:11">
      <c r="A219" s="496"/>
      <c r="B219" s="121"/>
      <c r="C219" s="134"/>
      <c r="E219" s="478" t="s">
        <v>2455</v>
      </c>
      <c r="F219" s="108">
        <v>242</v>
      </c>
      <c r="G219" s="531">
        <v>242</v>
      </c>
      <c r="H219" s="437">
        <v>8</v>
      </c>
      <c r="K219" s="646">
        <f t="shared" si="3"/>
        <v>29</v>
      </c>
    </row>
    <row r="220" spans="1:11">
      <c r="A220" s="496"/>
      <c r="B220" s="114"/>
      <c r="C220" s="92"/>
      <c r="E220" s="478" t="s">
        <v>2456</v>
      </c>
      <c r="F220" s="108">
        <v>116</v>
      </c>
      <c r="G220" s="531">
        <v>496.71199999999999</v>
      </c>
      <c r="H220" s="437">
        <v>8</v>
      </c>
      <c r="K220" s="646">
        <f t="shared" si="3"/>
        <v>29</v>
      </c>
    </row>
    <row r="221" spans="1:11">
      <c r="A221" s="496"/>
      <c r="B221" s="103"/>
      <c r="C221" s="133"/>
      <c r="E221" s="478" t="s">
        <v>2457</v>
      </c>
      <c r="F221" s="108">
        <v>101</v>
      </c>
      <c r="G221" s="531">
        <v>328.95699999999999</v>
      </c>
      <c r="H221" s="437">
        <v>8</v>
      </c>
      <c r="K221" s="646">
        <f t="shared" si="3"/>
        <v>29</v>
      </c>
    </row>
    <row r="222" spans="1:11">
      <c r="A222" s="496"/>
      <c r="B222" s="112"/>
      <c r="C222" s="128"/>
      <c r="E222" s="478" t="s">
        <v>2458</v>
      </c>
      <c r="F222" s="108">
        <v>90</v>
      </c>
      <c r="G222" s="531">
        <v>302.39999999999998</v>
      </c>
      <c r="H222" s="437">
        <v>8</v>
      </c>
      <c r="K222" s="646">
        <f t="shared" si="3"/>
        <v>29</v>
      </c>
    </row>
    <row r="223" spans="1:11">
      <c r="A223" s="496"/>
      <c r="B223" s="112"/>
      <c r="C223" s="128"/>
      <c r="E223" s="477" t="s">
        <v>2459</v>
      </c>
      <c r="F223" s="108">
        <v>103</v>
      </c>
      <c r="G223" s="531">
        <v>206</v>
      </c>
      <c r="H223" s="437">
        <v>8</v>
      </c>
      <c r="K223" s="646">
        <f t="shared" si="3"/>
        <v>29</v>
      </c>
    </row>
    <row r="224" spans="1:11">
      <c r="A224" s="496"/>
      <c r="B224" s="114"/>
      <c r="C224" s="126"/>
      <c r="E224" s="478" t="s">
        <v>2460</v>
      </c>
      <c r="F224" s="108">
        <v>90</v>
      </c>
      <c r="G224" s="531">
        <v>302.39999999999998</v>
      </c>
      <c r="H224" s="437">
        <v>7</v>
      </c>
      <c r="K224" s="646">
        <f t="shared" si="3"/>
        <v>28</v>
      </c>
    </row>
    <row r="225" spans="1:11">
      <c r="A225" s="496"/>
      <c r="B225" s="111"/>
      <c r="C225" s="126"/>
      <c r="F225" s="108"/>
      <c r="G225" s="531"/>
      <c r="K225" s="646">
        <f t="shared" si="3"/>
        <v>21</v>
      </c>
    </row>
    <row r="226" spans="1:11">
      <c r="A226" s="496"/>
      <c r="B226" s="112"/>
      <c r="C226" s="133"/>
      <c r="E226" s="437"/>
      <c r="F226" s="437"/>
      <c r="G226" s="437"/>
      <c r="K226" s="646">
        <f t="shared" si="3"/>
        <v>21</v>
      </c>
    </row>
    <row r="227" spans="1:11">
      <c r="A227" s="496"/>
      <c r="B227" s="112"/>
      <c r="C227" s="128"/>
      <c r="E227" s="437"/>
      <c r="F227" s="437"/>
      <c r="G227" s="437"/>
      <c r="K227" s="646">
        <f t="shared" si="3"/>
        <v>21</v>
      </c>
    </row>
    <row r="228" spans="1:11">
      <c r="A228" s="496"/>
      <c r="B228" s="112"/>
      <c r="C228" s="128"/>
      <c r="E228" s="437"/>
      <c r="F228" s="437"/>
      <c r="G228" s="437"/>
      <c r="K228" s="646">
        <f t="shared" si="3"/>
        <v>21</v>
      </c>
    </row>
    <row r="229" spans="1:11">
      <c r="A229" s="496"/>
      <c r="B229" s="114"/>
      <c r="C229" s="127"/>
      <c r="E229" s="437"/>
      <c r="F229" s="437"/>
      <c r="G229" s="437"/>
      <c r="K229" s="646">
        <f t="shared" si="3"/>
        <v>21</v>
      </c>
    </row>
    <row r="230" spans="1:11">
      <c r="A230" s="496"/>
      <c r="B230" s="114"/>
      <c r="C230" s="139"/>
      <c r="E230" s="437"/>
      <c r="F230" s="530"/>
      <c r="G230" s="530"/>
      <c r="K230" s="646">
        <f t="shared" si="3"/>
        <v>21</v>
      </c>
    </row>
    <row r="231" spans="1:11">
      <c r="A231" s="496"/>
      <c r="B231" s="114"/>
      <c r="C231" s="139"/>
      <c r="E231" s="437"/>
      <c r="F231" s="530"/>
      <c r="G231" s="530"/>
      <c r="K231" s="646">
        <f t="shared" si="3"/>
        <v>21</v>
      </c>
    </row>
    <row r="232" spans="1:11" ht="26.4">
      <c r="A232" s="496"/>
      <c r="B232" s="121"/>
      <c r="C232" s="163"/>
      <c r="E232" s="435" t="s">
        <v>1834</v>
      </c>
      <c r="F232" s="528" t="s">
        <v>1242</v>
      </c>
      <c r="G232" s="528" t="s">
        <v>1824</v>
      </c>
      <c r="K232" s="646">
        <f t="shared" si="3"/>
        <v>21</v>
      </c>
    </row>
    <row r="233" spans="1:11">
      <c r="A233" s="496"/>
      <c r="B233" s="121"/>
      <c r="C233" s="163"/>
      <c r="E233" s="437" t="s">
        <v>1835</v>
      </c>
      <c r="F233" s="108">
        <v>75</v>
      </c>
      <c r="G233" s="531">
        <v>150</v>
      </c>
      <c r="H233" s="437">
        <v>7</v>
      </c>
      <c r="K233" s="646">
        <f t="shared" si="3"/>
        <v>28</v>
      </c>
    </row>
    <row r="234" spans="1:11">
      <c r="A234" s="496"/>
      <c r="B234" s="114"/>
      <c r="C234" s="127"/>
      <c r="E234" s="437" t="s">
        <v>1695</v>
      </c>
      <c r="F234" s="108">
        <v>87</v>
      </c>
      <c r="G234" s="531">
        <v>174</v>
      </c>
      <c r="H234" s="437">
        <v>7</v>
      </c>
      <c r="K234" s="646">
        <f t="shared" si="3"/>
        <v>28</v>
      </c>
    </row>
    <row r="235" spans="1:11">
      <c r="A235" s="496"/>
      <c r="B235" s="114"/>
      <c r="C235" s="127"/>
      <c r="E235" s="437" t="s">
        <v>1836</v>
      </c>
      <c r="F235" s="530"/>
      <c r="G235" s="530"/>
      <c r="H235" s="437" t="s">
        <v>2571</v>
      </c>
      <c r="K235" s="646" t="e">
        <f t="shared" si="3"/>
        <v>#VALUE!</v>
      </c>
    </row>
    <row r="236" spans="1:11">
      <c r="A236" s="496"/>
      <c r="B236" s="112"/>
      <c r="C236" s="128"/>
      <c r="E236" s="437" t="s">
        <v>1837</v>
      </c>
      <c r="F236" s="530"/>
      <c r="G236" s="530"/>
      <c r="H236" s="437" t="s">
        <v>2571</v>
      </c>
      <c r="K236" s="646" t="e">
        <f t="shared" si="3"/>
        <v>#VALUE!</v>
      </c>
    </row>
    <row r="237" spans="1:11">
      <c r="A237" s="496"/>
      <c r="B237" s="114"/>
      <c r="C237" s="126"/>
      <c r="E237" s="436" t="s">
        <v>1886</v>
      </c>
      <c r="F237" s="108">
        <v>53</v>
      </c>
      <c r="G237" s="531">
        <v>53</v>
      </c>
      <c r="H237" s="437">
        <v>8</v>
      </c>
      <c r="K237" s="646">
        <f t="shared" si="3"/>
        <v>29</v>
      </c>
    </row>
    <row r="238" spans="1:11">
      <c r="A238" s="496"/>
      <c r="B238" s="147"/>
      <c r="C238" s="163"/>
      <c r="E238" s="437" t="s">
        <v>1838</v>
      </c>
      <c r="F238" s="108">
        <v>178</v>
      </c>
      <c r="G238" s="531">
        <v>178</v>
      </c>
      <c r="H238" s="437">
        <v>8</v>
      </c>
      <c r="K238" s="646">
        <f t="shared" si="3"/>
        <v>29</v>
      </c>
    </row>
    <row r="239" spans="1:11">
      <c r="A239" s="496"/>
      <c r="B239" s="112"/>
      <c r="C239" s="128"/>
      <c r="E239" s="437" t="s">
        <v>1839</v>
      </c>
      <c r="F239" s="108">
        <v>85</v>
      </c>
      <c r="G239" s="531">
        <v>170</v>
      </c>
      <c r="H239" s="437">
        <v>8</v>
      </c>
      <c r="K239" s="646">
        <f t="shared" si="3"/>
        <v>29</v>
      </c>
    </row>
    <row r="240" spans="1:11">
      <c r="A240" s="496"/>
      <c r="B240" s="114"/>
      <c r="C240" s="126"/>
      <c r="E240" s="437" t="s">
        <v>1696</v>
      </c>
      <c r="F240" s="108">
        <v>86</v>
      </c>
      <c r="G240" s="531">
        <v>172</v>
      </c>
      <c r="H240" s="437">
        <v>7</v>
      </c>
      <c r="K240" s="646">
        <f t="shared" si="3"/>
        <v>28</v>
      </c>
    </row>
    <row r="241" spans="1:11">
      <c r="A241" s="496"/>
      <c r="B241" s="114"/>
      <c r="C241" s="127"/>
      <c r="E241" s="437" t="s">
        <v>1840</v>
      </c>
      <c r="F241" s="108">
        <v>91</v>
      </c>
      <c r="G241" s="531">
        <v>303.303</v>
      </c>
      <c r="H241" s="437">
        <v>7</v>
      </c>
      <c r="K241" s="646">
        <f t="shared" si="3"/>
        <v>28</v>
      </c>
    </row>
    <row r="242" spans="1:11">
      <c r="A242" s="496"/>
      <c r="B242" s="103"/>
      <c r="C242" s="133"/>
      <c r="E242" s="437" t="s">
        <v>1841</v>
      </c>
      <c r="F242" s="108">
        <v>86</v>
      </c>
      <c r="G242" s="531">
        <v>294.12</v>
      </c>
      <c r="H242" s="437">
        <v>8</v>
      </c>
      <c r="K242" s="646">
        <f t="shared" si="3"/>
        <v>29</v>
      </c>
    </row>
    <row r="243" spans="1:11">
      <c r="A243" s="496"/>
      <c r="B243" s="147"/>
      <c r="C243" s="163"/>
      <c r="E243" s="437" t="s">
        <v>1842</v>
      </c>
      <c r="F243" s="108">
        <v>100</v>
      </c>
      <c r="G243" s="531">
        <v>327.5</v>
      </c>
      <c r="H243" s="437">
        <v>8</v>
      </c>
      <c r="K243" s="646">
        <f t="shared" si="3"/>
        <v>29</v>
      </c>
    </row>
    <row r="244" spans="1:11">
      <c r="A244" s="496"/>
      <c r="B244" s="114"/>
      <c r="C244" s="127"/>
      <c r="E244" s="437" t="s">
        <v>1843</v>
      </c>
      <c r="F244" s="108">
        <v>110</v>
      </c>
      <c r="G244" s="531">
        <v>352.21999999999997</v>
      </c>
      <c r="H244" s="437">
        <v>7</v>
      </c>
      <c r="K244" s="646">
        <f t="shared" si="3"/>
        <v>28</v>
      </c>
    </row>
    <row r="245" spans="1:11">
      <c r="A245" s="496"/>
      <c r="B245" s="114"/>
      <c r="C245" s="127"/>
      <c r="E245" s="436" t="s">
        <v>1196</v>
      </c>
      <c r="F245" s="108">
        <v>47</v>
      </c>
      <c r="G245" s="531">
        <v>47</v>
      </c>
      <c r="H245" s="437">
        <v>7</v>
      </c>
      <c r="K245" s="646">
        <f t="shared" si="3"/>
        <v>28</v>
      </c>
    </row>
    <row r="246" spans="1:11">
      <c r="A246" s="496"/>
      <c r="B246" s="147"/>
      <c r="C246" s="163"/>
      <c r="E246" s="437" t="s">
        <v>1844</v>
      </c>
      <c r="F246" s="108">
        <v>91</v>
      </c>
      <c r="G246" s="531">
        <v>252.07</v>
      </c>
      <c r="H246" s="437">
        <v>14</v>
      </c>
      <c r="K246" s="646">
        <f t="shared" si="3"/>
        <v>35</v>
      </c>
    </row>
    <row r="247" spans="1:11">
      <c r="A247" s="496"/>
      <c r="B247" s="95"/>
      <c r="C247" s="133"/>
      <c r="D247" s="92"/>
      <c r="E247" s="437" t="s">
        <v>2256</v>
      </c>
      <c r="F247" s="108">
        <v>106</v>
      </c>
      <c r="G247" s="531">
        <v>402.79999999999995</v>
      </c>
      <c r="H247" s="437">
        <v>8</v>
      </c>
      <c r="K247" s="646">
        <f t="shared" si="3"/>
        <v>29</v>
      </c>
    </row>
    <row r="248" spans="1:11">
      <c r="A248" s="496"/>
      <c r="B248" s="103"/>
      <c r="C248" s="133"/>
      <c r="E248" s="437" t="s">
        <v>1845</v>
      </c>
      <c r="F248" s="108">
        <v>86</v>
      </c>
      <c r="G248" s="531">
        <v>245.44400000000002</v>
      </c>
      <c r="H248" s="437">
        <v>8</v>
      </c>
      <c r="K248" s="646">
        <f t="shared" si="3"/>
        <v>29</v>
      </c>
    </row>
    <row r="249" spans="1:11">
      <c r="A249" s="496"/>
      <c r="B249" s="112"/>
      <c r="C249" s="128"/>
      <c r="E249" s="437" t="s">
        <v>1846</v>
      </c>
      <c r="F249" s="108">
        <v>90</v>
      </c>
      <c r="G249" s="531">
        <v>302.03999999999996</v>
      </c>
      <c r="H249" s="437">
        <v>8</v>
      </c>
      <c r="K249" s="646">
        <f t="shared" si="3"/>
        <v>29</v>
      </c>
    </row>
    <row r="250" spans="1:11">
      <c r="A250" s="496"/>
      <c r="B250" s="114"/>
      <c r="C250" s="92"/>
      <c r="E250" s="437" t="s">
        <v>1847</v>
      </c>
      <c r="F250" s="108">
        <v>120</v>
      </c>
      <c r="G250" s="531">
        <v>382.91999999999996</v>
      </c>
      <c r="H250" s="437">
        <v>8</v>
      </c>
      <c r="K250" s="646">
        <f t="shared" si="3"/>
        <v>29</v>
      </c>
    </row>
    <row r="251" spans="1:11" ht="15.6">
      <c r="A251" s="496"/>
      <c r="B251" s="151"/>
      <c r="C251" s="164"/>
      <c r="E251" s="437" t="s">
        <v>1848</v>
      </c>
      <c r="F251" s="108">
        <v>192</v>
      </c>
      <c r="G251" s="531">
        <v>192</v>
      </c>
      <c r="H251" s="437">
        <v>7</v>
      </c>
      <c r="K251" s="646">
        <f t="shared" si="3"/>
        <v>28</v>
      </c>
    </row>
    <row r="252" spans="1:11">
      <c r="A252" s="496"/>
      <c r="B252" s="147"/>
      <c r="C252" s="126"/>
      <c r="E252" s="437" t="s">
        <v>1849</v>
      </c>
      <c r="F252" s="108">
        <v>90</v>
      </c>
      <c r="G252" s="531">
        <v>180</v>
      </c>
      <c r="H252" s="437">
        <v>8</v>
      </c>
      <c r="K252" s="646">
        <f t="shared" si="3"/>
        <v>29</v>
      </c>
    </row>
    <row r="253" spans="1:11">
      <c r="A253" s="496"/>
      <c r="B253" s="100"/>
      <c r="C253" s="165"/>
      <c r="E253" s="437" t="s">
        <v>1850</v>
      </c>
      <c r="F253" s="108">
        <v>85</v>
      </c>
      <c r="G253" s="531">
        <v>170</v>
      </c>
      <c r="H253" s="437">
        <v>10</v>
      </c>
      <c r="K253" s="646">
        <f t="shared" si="3"/>
        <v>31</v>
      </c>
    </row>
    <row r="254" spans="1:11">
      <c r="A254" s="496"/>
      <c r="B254" s="103"/>
      <c r="C254" s="144"/>
      <c r="E254" s="437" t="s">
        <v>1851</v>
      </c>
      <c r="F254" s="108">
        <v>96</v>
      </c>
      <c r="G254" s="531">
        <v>314.39999999999998</v>
      </c>
      <c r="H254" s="437">
        <v>7</v>
      </c>
      <c r="K254" s="646">
        <f t="shared" si="3"/>
        <v>28</v>
      </c>
    </row>
    <row r="255" spans="1:11">
      <c r="A255" s="496"/>
      <c r="B255" s="111"/>
      <c r="C255" s="126"/>
      <c r="E255" s="437" t="s">
        <v>1852</v>
      </c>
      <c r="F255" s="108">
        <v>80</v>
      </c>
      <c r="G255" s="531">
        <v>281.27999999999997</v>
      </c>
      <c r="H255" s="437">
        <v>8</v>
      </c>
      <c r="K255" s="646">
        <f t="shared" si="3"/>
        <v>29</v>
      </c>
    </row>
    <row r="256" spans="1:11">
      <c r="A256" s="511"/>
      <c r="B256" s="147"/>
      <c r="C256" s="163"/>
      <c r="E256" s="437" t="s">
        <v>1853</v>
      </c>
      <c r="F256" s="108">
        <v>90</v>
      </c>
      <c r="G256" s="531">
        <v>300.33000000000004</v>
      </c>
      <c r="H256" s="437">
        <v>7</v>
      </c>
      <c r="K256" s="646">
        <f t="shared" si="3"/>
        <v>28</v>
      </c>
    </row>
    <row r="257" spans="1:11">
      <c r="A257" s="496"/>
      <c r="B257" s="148"/>
      <c r="C257" s="108"/>
      <c r="E257" s="437" t="s">
        <v>1854</v>
      </c>
      <c r="F257" s="108">
        <v>90</v>
      </c>
      <c r="G257" s="531">
        <v>300.33000000000004</v>
      </c>
      <c r="H257" s="437">
        <v>8</v>
      </c>
      <c r="K257" s="646">
        <f t="shared" si="3"/>
        <v>29</v>
      </c>
    </row>
    <row r="258" spans="1:11">
      <c r="A258" s="496"/>
      <c r="B258" s="101"/>
      <c r="C258" s="101"/>
      <c r="E258" s="437" t="s">
        <v>1855</v>
      </c>
      <c r="F258" s="108">
        <v>90</v>
      </c>
      <c r="G258" s="531">
        <v>300.33000000000004</v>
      </c>
      <c r="H258" s="437">
        <v>8</v>
      </c>
      <c r="K258" s="646">
        <f t="shared" si="3"/>
        <v>29</v>
      </c>
    </row>
    <row r="259" spans="1:11">
      <c r="A259" s="496"/>
      <c r="B259" s="148"/>
      <c r="C259" s="108"/>
      <c r="E259" s="437" t="s">
        <v>1856</v>
      </c>
      <c r="F259" s="530"/>
      <c r="G259" s="530"/>
      <c r="H259" s="437" t="s">
        <v>2571</v>
      </c>
      <c r="K259" s="646" t="e">
        <f t="shared" si="3"/>
        <v>#VALUE!</v>
      </c>
    </row>
    <row r="260" spans="1:11">
      <c r="A260" s="496"/>
      <c r="B260" s="108"/>
      <c r="C260" s="94"/>
      <c r="E260" s="437" t="s">
        <v>1857</v>
      </c>
      <c r="F260" s="108">
        <v>108</v>
      </c>
      <c r="G260" s="531">
        <v>108</v>
      </c>
      <c r="H260" s="437">
        <v>15</v>
      </c>
      <c r="K260" s="646">
        <f t="shared" si="3"/>
        <v>36</v>
      </c>
    </row>
    <row r="261" spans="1:11">
      <c r="A261" s="496"/>
      <c r="B261" s="108"/>
      <c r="C261" s="108"/>
      <c r="E261" s="437" t="s">
        <v>1238</v>
      </c>
      <c r="F261" s="108">
        <v>48</v>
      </c>
      <c r="G261" s="108">
        <v>48</v>
      </c>
      <c r="H261" s="437">
        <v>8</v>
      </c>
      <c r="K261" s="646">
        <f t="shared" si="3"/>
        <v>29</v>
      </c>
    </row>
    <row r="262" spans="1:11">
      <c r="A262" s="496"/>
      <c r="B262" s="108"/>
      <c r="C262" s="108"/>
      <c r="E262" s="437" t="s">
        <v>1858</v>
      </c>
      <c r="F262" s="108">
        <v>202</v>
      </c>
      <c r="G262" s="108">
        <v>202</v>
      </c>
      <c r="H262" s="437">
        <v>8</v>
      </c>
      <c r="K262" s="646">
        <f t="shared" si="3"/>
        <v>29</v>
      </c>
    </row>
    <row r="263" spans="1:11">
      <c r="A263" s="496"/>
      <c r="B263" s="148"/>
      <c r="C263" s="108"/>
      <c r="E263" s="436" t="s">
        <v>1239</v>
      </c>
      <c r="F263" s="436">
        <v>16</v>
      </c>
      <c r="G263" s="436">
        <v>16</v>
      </c>
      <c r="H263" s="437">
        <v>8</v>
      </c>
      <c r="K263" s="646">
        <f t="shared" si="3"/>
        <v>29</v>
      </c>
    </row>
    <row r="264" spans="1:11">
      <c r="A264" s="496"/>
      <c r="B264" s="148"/>
      <c r="C264" s="108"/>
      <c r="E264" s="437" t="s">
        <v>1240</v>
      </c>
      <c r="F264" s="108">
        <v>93</v>
      </c>
      <c r="G264" s="531">
        <v>279</v>
      </c>
      <c r="H264" s="437">
        <v>8</v>
      </c>
      <c r="K264" s="646">
        <f t="shared" si="3"/>
        <v>29</v>
      </c>
    </row>
    <row r="265" spans="1:11">
      <c r="A265" s="496"/>
      <c r="B265" s="108"/>
      <c r="C265" s="148"/>
      <c r="E265" s="437" t="s">
        <v>1859</v>
      </c>
      <c r="F265" s="108">
        <v>192</v>
      </c>
      <c r="G265" s="531">
        <v>192</v>
      </c>
      <c r="H265" s="437">
        <v>8</v>
      </c>
      <c r="K265" s="646">
        <f t="shared" ref="K265:K328" si="4">SUM(H265+14+7)</f>
        <v>29</v>
      </c>
    </row>
    <row r="266" spans="1:11">
      <c r="A266" s="496"/>
      <c r="B266" s="108"/>
      <c r="C266" s="148"/>
      <c r="E266" s="437" t="s">
        <v>1860</v>
      </c>
      <c r="F266" s="108">
        <v>158</v>
      </c>
      <c r="G266" s="531">
        <v>158</v>
      </c>
      <c r="H266" s="437">
        <v>8</v>
      </c>
      <c r="K266" s="646">
        <f t="shared" si="4"/>
        <v>29</v>
      </c>
    </row>
    <row r="267" spans="1:11">
      <c r="A267" s="496"/>
      <c r="B267" s="108"/>
      <c r="C267" s="108"/>
      <c r="E267" s="437" t="s">
        <v>1861</v>
      </c>
      <c r="F267" s="108">
        <v>105</v>
      </c>
      <c r="G267" s="531">
        <v>338.625</v>
      </c>
      <c r="H267" s="437">
        <v>7</v>
      </c>
      <c r="K267" s="646">
        <f t="shared" si="4"/>
        <v>28</v>
      </c>
    </row>
    <row r="268" spans="1:11" ht="15.6">
      <c r="A268" s="496"/>
      <c r="B268" s="123"/>
      <c r="C268" s="153"/>
      <c r="E268" s="437" t="s">
        <v>2440</v>
      </c>
      <c r="F268" s="436"/>
      <c r="G268" s="436"/>
      <c r="H268" s="437"/>
      <c r="K268" s="646">
        <f t="shared" si="4"/>
        <v>21</v>
      </c>
    </row>
    <row r="269" spans="1:11">
      <c r="A269" s="496"/>
      <c r="B269" s="108"/>
      <c r="C269" s="116"/>
      <c r="E269" s="437" t="s">
        <v>1862</v>
      </c>
      <c r="F269" s="108">
        <v>95</v>
      </c>
      <c r="G269" s="531">
        <v>312.64499999999998</v>
      </c>
      <c r="H269" s="437">
        <v>7</v>
      </c>
      <c r="K269" s="646">
        <f t="shared" si="4"/>
        <v>28</v>
      </c>
    </row>
    <row r="270" spans="1:11">
      <c r="A270" s="496"/>
      <c r="B270" s="108"/>
      <c r="C270" s="108"/>
      <c r="E270" s="437" t="s">
        <v>1863</v>
      </c>
      <c r="F270" s="108">
        <v>82</v>
      </c>
      <c r="G270" s="531">
        <v>164</v>
      </c>
      <c r="H270" s="437">
        <v>6</v>
      </c>
      <c r="K270" s="646">
        <f t="shared" si="4"/>
        <v>27</v>
      </c>
    </row>
    <row r="271" spans="1:11" ht="15.6">
      <c r="A271" s="496"/>
      <c r="B271" s="153"/>
      <c r="C271" s="153"/>
      <c r="E271" s="437" t="s">
        <v>1864</v>
      </c>
      <c r="F271" s="108">
        <v>75</v>
      </c>
      <c r="G271" s="531">
        <v>150</v>
      </c>
      <c r="H271" s="437">
        <v>6</v>
      </c>
      <c r="K271" s="646">
        <f t="shared" si="4"/>
        <v>27</v>
      </c>
    </row>
    <row r="272" spans="1:11">
      <c r="A272" s="496"/>
      <c r="B272" s="108"/>
      <c r="C272" s="108"/>
      <c r="E272" s="437" t="s">
        <v>1865</v>
      </c>
      <c r="F272" s="108">
        <v>91</v>
      </c>
      <c r="G272" s="531">
        <v>303.303</v>
      </c>
      <c r="H272" s="437">
        <v>6</v>
      </c>
      <c r="K272" s="646">
        <f t="shared" si="4"/>
        <v>27</v>
      </c>
    </row>
    <row r="273" spans="1:11">
      <c r="A273" s="496"/>
      <c r="B273" s="108"/>
      <c r="C273" s="116"/>
      <c r="E273" s="108" t="s">
        <v>1866</v>
      </c>
      <c r="F273" s="530"/>
      <c r="G273" s="530"/>
      <c r="K273" s="646">
        <f t="shared" si="4"/>
        <v>21</v>
      </c>
    </row>
    <row r="274" spans="1:11">
      <c r="A274" s="496"/>
      <c r="B274" s="116"/>
      <c r="C274" s="116"/>
      <c r="E274" s="108" t="s">
        <v>1867</v>
      </c>
      <c r="F274" s="530"/>
      <c r="G274" s="530"/>
      <c r="K274" s="646">
        <f t="shared" si="4"/>
        <v>21</v>
      </c>
    </row>
    <row r="275" spans="1:11">
      <c r="A275" s="496"/>
      <c r="B275" s="108"/>
      <c r="C275" s="148"/>
      <c r="E275" s="451"/>
      <c r="F275" s="530"/>
      <c r="G275" s="530"/>
      <c r="K275" s="646">
        <f t="shared" si="4"/>
        <v>21</v>
      </c>
    </row>
    <row r="276" spans="1:11">
      <c r="A276" s="496"/>
      <c r="B276" s="148"/>
      <c r="C276" s="108"/>
      <c r="E276" s="451"/>
      <c r="F276" s="530"/>
      <c r="G276" s="530"/>
      <c r="K276" s="646">
        <f t="shared" si="4"/>
        <v>21</v>
      </c>
    </row>
    <row r="277" spans="1:11">
      <c r="A277" s="496"/>
      <c r="B277" s="108"/>
      <c r="C277" s="118"/>
      <c r="E277" s="451"/>
      <c r="F277" s="530"/>
      <c r="G277" s="530"/>
      <c r="K277" s="646">
        <f t="shared" si="4"/>
        <v>21</v>
      </c>
    </row>
    <row r="278" spans="1:11">
      <c r="A278" s="496"/>
      <c r="B278" s="148"/>
      <c r="C278" s="114"/>
      <c r="E278" s="451"/>
      <c r="F278" s="530"/>
      <c r="G278" s="530"/>
      <c r="K278" s="646">
        <f t="shared" si="4"/>
        <v>21</v>
      </c>
    </row>
    <row r="279" spans="1:11" ht="26.4">
      <c r="A279" s="496"/>
      <c r="B279" s="108"/>
      <c r="C279" s="116"/>
      <c r="E279" s="435" t="s">
        <v>1868</v>
      </c>
      <c r="F279" s="528" t="s">
        <v>1242</v>
      </c>
      <c r="G279" s="528" t="s">
        <v>1824</v>
      </c>
      <c r="K279" s="646">
        <f t="shared" si="4"/>
        <v>21</v>
      </c>
    </row>
    <row r="280" spans="1:11">
      <c r="A280" s="496"/>
      <c r="B280" s="108"/>
      <c r="C280" s="114"/>
      <c r="E280" s="436" t="s">
        <v>1690</v>
      </c>
      <c r="F280" s="108">
        <v>120</v>
      </c>
      <c r="G280" s="436" t="s">
        <v>1869</v>
      </c>
      <c r="H280" s="430">
        <v>7</v>
      </c>
      <c r="K280" s="646">
        <f t="shared" si="4"/>
        <v>28</v>
      </c>
    </row>
    <row r="281" spans="1:11">
      <c r="A281" s="496"/>
      <c r="B281" s="108"/>
      <c r="C281" s="115"/>
      <c r="E281" s="436" t="s">
        <v>1870</v>
      </c>
      <c r="F281" s="108">
        <v>111</v>
      </c>
      <c r="G281" s="436" t="s">
        <v>1869</v>
      </c>
      <c r="H281" s="430">
        <v>7</v>
      </c>
      <c r="K281" s="646">
        <f t="shared" si="4"/>
        <v>28</v>
      </c>
    </row>
    <row r="282" spans="1:11">
      <c r="A282" s="496"/>
      <c r="B282" s="108"/>
      <c r="C282" s="148"/>
      <c r="E282" s="436" t="s">
        <v>1691</v>
      </c>
      <c r="F282" s="108">
        <v>103</v>
      </c>
      <c r="G282" s="436" t="s">
        <v>1869</v>
      </c>
      <c r="H282" s="430">
        <v>9</v>
      </c>
      <c r="K282" s="646">
        <f t="shared" si="4"/>
        <v>30</v>
      </c>
    </row>
    <row r="283" spans="1:11">
      <c r="A283" s="496"/>
      <c r="B283" s="148"/>
      <c r="C283" s="114"/>
      <c r="E283" s="436" t="s">
        <v>1871</v>
      </c>
      <c r="F283" s="108">
        <v>180</v>
      </c>
      <c r="G283" s="436" t="s">
        <v>1872</v>
      </c>
      <c r="H283" s="430">
        <v>9</v>
      </c>
      <c r="K283" s="646">
        <f t="shared" si="4"/>
        <v>30</v>
      </c>
    </row>
    <row r="284" spans="1:11">
      <c r="A284" s="496"/>
      <c r="B284" s="108"/>
      <c r="C284" s="108"/>
      <c r="E284" s="436" t="s">
        <v>1705</v>
      </c>
      <c r="F284" s="108">
        <v>133</v>
      </c>
      <c r="G284" s="436" t="s">
        <v>1873</v>
      </c>
      <c r="H284" s="430">
        <v>8</v>
      </c>
      <c r="K284" s="646">
        <f t="shared" si="4"/>
        <v>29</v>
      </c>
    </row>
    <row r="285" spans="1:11">
      <c r="A285" s="496"/>
      <c r="B285" s="108"/>
      <c r="C285" s="95"/>
      <c r="E285" s="436" t="s">
        <v>1874</v>
      </c>
      <c r="F285" s="108">
        <v>106</v>
      </c>
      <c r="G285" s="436" t="s">
        <v>1869</v>
      </c>
      <c r="H285" s="430">
        <v>7</v>
      </c>
      <c r="K285" s="646">
        <f t="shared" si="4"/>
        <v>28</v>
      </c>
    </row>
    <row r="286" spans="1:11">
      <c r="A286" s="496"/>
      <c r="B286" s="108"/>
      <c r="C286" s="108"/>
      <c r="E286" s="436" t="s">
        <v>1704</v>
      </c>
      <c r="F286" s="436" t="s">
        <v>1583</v>
      </c>
      <c r="G286" s="436" t="s">
        <v>1583</v>
      </c>
      <c r="H286" s="436" t="s">
        <v>1583</v>
      </c>
      <c r="K286" s="646" t="e">
        <f t="shared" si="4"/>
        <v>#VALUE!</v>
      </c>
    </row>
    <row r="287" spans="1:11">
      <c r="A287" s="496"/>
      <c r="B287" s="148"/>
      <c r="C287" s="114"/>
      <c r="E287" s="436" t="s">
        <v>1706</v>
      </c>
      <c r="F287" s="436" t="s">
        <v>1583</v>
      </c>
      <c r="G287" s="436" t="s">
        <v>1583</v>
      </c>
      <c r="H287" s="436" t="s">
        <v>1583</v>
      </c>
      <c r="K287" s="646" t="e">
        <f t="shared" si="4"/>
        <v>#VALUE!</v>
      </c>
    </row>
    <row r="288" spans="1:11">
      <c r="A288" s="496"/>
      <c r="B288" s="108"/>
      <c r="C288" s="108"/>
      <c r="E288" s="436" t="s">
        <v>1694</v>
      </c>
      <c r="F288" s="108">
        <v>104</v>
      </c>
      <c r="G288" s="436" t="s">
        <v>1869</v>
      </c>
      <c r="H288" s="430">
        <v>7</v>
      </c>
      <c r="K288" s="646">
        <f t="shared" si="4"/>
        <v>28</v>
      </c>
    </row>
    <row r="289" spans="1:11">
      <c r="A289" s="496"/>
      <c r="B289" s="108"/>
      <c r="C289" s="116"/>
      <c r="E289" s="436" t="s">
        <v>1695</v>
      </c>
      <c r="F289" s="108">
        <v>104</v>
      </c>
      <c r="G289" s="436" t="s">
        <v>1869</v>
      </c>
      <c r="H289" s="430">
        <v>7</v>
      </c>
      <c r="K289" s="646">
        <f t="shared" si="4"/>
        <v>28</v>
      </c>
    </row>
    <row r="290" spans="1:11">
      <c r="A290" s="496"/>
      <c r="B290" s="101"/>
      <c r="C290" s="95"/>
      <c r="E290" s="436" t="s">
        <v>1695</v>
      </c>
      <c r="F290" s="108">
        <v>108</v>
      </c>
      <c r="G290" s="436" t="s">
        <v>1872</v>
      </c>
      <c r="H290" s="430">
        <v>7</v>
      </c>
      <c r="K290" s="646">
        <f t="shared" si="4"/>
        <v>28</v>
      </c>
    </row>
    <row r="291" spans="1:11">
      <c r="A291" s="496"/>
      <c r="B291" s="108"/>
      <c r="C291" s="108"/>
      <c r="E291" s="436" t="s">
        <v>1695</v>
      </c>
      <c r="F291" s="108">
        <v>104</v>
      </c>
      <c r="G291" s="436" t="s">
        <v>1869</v>
      </c>
      <c r="H291" s="430">
        <v>7</v>
      </c>
      <c r="K291" s="646">
        <f t="shared" si="4"/>
        <v>28</v>
      </c>
    </row>
    <row r="292" spans="1:11">
      <c r="A292" s="496"/>
      <c r="B292" s="108"/>
      <c r="C292" s="118"/>
      <c r="E292" s="436" t="s">
        <v>1875</v>
      </c>
      <c r="F292" s="108">
        <v>103</v>
      </c>
      <c r="G292" s="436" t="s">
        <v>1869</v>
      </c>
      <c r="H292" s="430">
        <v>6</v>
      </c>
      <c r="K292" s="646">
        <f t="shared" si="4"/>
        <v>27</v>
      </c>
    </row>
    <row r="293" spans="1:11">
      <c r="A293" s="496"/>
      <c r="B293" s="108"/>
      <c r="C293" s="108"/>
      <c r="E293" s="436" t="s">
        <v>1703</v>
      </c>
      <c r="F293" s="436" t="s">
        <v>1583</v>
      </c>
      <c r="G293" s="436" t="s">
        <v>1583</v>
      </c>
      <c r="H293" s="436" t="s">
        <v>1583</v>
      </c>
      <c r="K293" s="646" t="e">
        <f t="shared" si="4"/>
        <v>#VALUE!</v>
      </c>
    </row>
    <row r="294" spans="1:11">
      <c r="A294" s="496"/>
      <c r="B294" s="94"/>
      <c r="C294" s="95"/>
      <c r="E294" s="436" t="s">
        <v>1876</v>
      </c>
      <c r="F294" s="108">
        <v>114</v>
      </c>
      <c r="G294" s="436" t="s">
        <v>1869</v>
      </c>
      <c r="H294" s="430">
        <v>7</v>
      </c>
      <c r="K294" s="646">
        <f t="shared" si="4"/>
        <v>28</v>
      </c>
    </row>
    <row r="295" spans="1:11">
      <c r="A295" s="496"/>
      <c r="B295" s="148"/>
      <c r="C295" s="148"/>
      <c r="E295" s="436" t="s">
        <v>1697</v>
      </c>
      <c r="F295" s="108">
        <v>110</v>
      </c>
      <c r="G295" s="436" t="s">
        <v>1869</v>
      </c>
      <c r="H295" s="430">
        <v>7</v>
      </c>
      <c r="K295" s="646">
        <f t="shared" si="4"/>
        <v>28</v>
      </c>
    </row>
    <row r="296" spans="1:11">
      <c r="A296" s="496"/>
      <c r="B296" s="108"/>
      <c r="C296" s="114"/>
      <c r="E296" s="436" t="s">
        <v>1697</v>
      </c>
      <c r="F296" s="108">
        <v>105</v>
      </c>
      <c r="G296" s="436" t="s">
        <v>1869</v>
      </c>
      <c r="H296" s="430">
        <v>7</v>
      </c>
      <c r="K296" s="646">
        <f t="shared" si="4"/>
        <v>28</v>
      </c>
    </row>
    <row r="297" spans="1:11" ht="15.6">
      <c r="A297" s="496"/>
      <c r="B297" s="154"/>
      <c r="C297" s="154"/>
      <c r="E297" s="436" t="s">
        <v>1698</v>
      </c>
      <c r="F297" s="108">
        <v>105</v>
      </c>
      <c r="G297" s="436" t="s">
        <v>1869</v>
      </c>
      <c r="H297" s="430">
        <v>7</v>
      </c>
      <c r="K297" s="646">
        <f t="shared" si="4"/>
        <v>28</v>
      </c>
    </row>
    <row r="298" spans="1:11">
      <c r="A298" s="496"/>
      <c r="B298" s="108"/>
      <c r="C298" s="147"/>
      <c r="E298" s="108" t="s">
        <v>1877</v>
      </c>
      <c r="F298" s="94"/>
      <c r="G298" s="94"/>
      <c r="K298" s="646">
        <f t="shared" si="4"/>
        <v>21</v>
      </c>
    </row>
    <row r="299" spans="1:11">
      <c r="A299" s="496"/>
      <c r="B299" s="101"/>
      <c r="C299" s="101"/>
      <c r="E299" s="436" t="s">
        <v>1699</v>
      </c>
      <c r="F299" s="108">
        <v>110</v>
      </c>
      <c r="G299" s="436" t="s">
        <v>1869</v>
      </c>
      <c r="H299" s="430">
        <v>7</v>
      </c>
      <c r="K299" s="646">
        <f t="shared" si="4"/>
        <v>28</v>
      </c>
    </row>
    <row r="300" spans="1:11">
      <c r="A300" s="496"/>
      <c r="B300" s="148"/>
      <c r="C300" s="114"/>
      <c r="E300" s="436" t="s">
        <v>1700</v>
      </c>
      <c r="F300" s="108">
        <v>110</v>
      </c>
      <c r="G300" s="436" t="s">
        <v>1869</v>
      </c>
      <c r="H300" s="430">
        <v>7</v>
      </c>
      <c r="K300" s="646">
        <f t="shared" si="4"/>
        <v>28</v>
      </c>
    </row>
    <row r="301" spans="1:11">
      <c r="A301" s="496"/>
      <c r="B301" s="123"/>
      <c r="C301" s="123"/>
      <c r="E301" s="436" t="s">
        <v>1701</v>
      </c>
      <c r="F301" s="108">
        <v>83</v>
      </c>
      <c r="G301" s="436" t="s">
        <v>1872</v>
      </c>
      <c r="H301" s="430">
        <v>6</v>
      </c>
      <c r="K301" s="646">
        <f t="shared" si="4"/>
        <v>27</v>
      </c>
    </row>
    <row r="302" spans="1:11">
      <c r="A302" s="496"/>
      <c r="B302" s="108"/>
      <c r="C302" s="140"/>
      <c r="E302" s="436" t="s">
        <v>1702</v>
      </c>
      <c r="F302" s="108">
        <v>107</v>
      </c>
      <c r="G302" s="436" t="s">
        <v>1869</v>
      </c>
      <c r="H302" s="430">
        <v>6</v>
      </c>
      <c r="K302" s="646">
        <f t="shared" si="4"/>
        <v>27</v>
      </c>
    </row>
    <row r="303" spans="1:11">
      <c r="A303" s="496"/>
      <c r="B303" s="123"/>
      <c r="C303" s="123"/>
      <c r="E303" s="436" t="s">
        <v>1887</v>
      </c>
      <c r="F303" s="108">
        <v>165</v>
      </c>
      <c r="G303" s="436" t="s">
        <v>1869</v>
      </c>
      <c r="H303" s="430">
        <v>7</v>
      </c>
      <c r="K303" s="646">
        <f t="shared" si="4"/>
        <v>28</v>
      </c>
    </row>
    <row r="304" spans="1:11">
      <c r="A304" s="496"/>
      <c r="B304" s="114"/>
      <c r="C304" s="127"/>
      <c r="E304" s="534"/>
      <c r="F304" s="527"/>
      <c r="G304" s="527"/>
      <c r="K304" s="646">
        <f t="shared" si="4"/>
        <v>21</v>
      </c>
    </row>
    <row r="305" spans="1:11" ht="26.4">
      <c r="A305" s="496"/>
      <c r="B305" s="147"/>
      <c r="C305" s="126"/>
      <c r="E305" s="435" t="s">
        <v>74</v>
      </c>
      <c r="F305" s="528" t="s">
        <v>1242</v>
      </c>
      <c r="G305" s="528" t="s">
        <v>1878</v>
      </c>
      <c r="H305" s="535" t="s">
        <v>2477</v>
      </c>
      <c r="K305" s="646" t="e">
        <f t="shared" si="4"/>
        <v>#VALUE!</v>
      </c>
    </row>
    <row r="306" spans="1:11">
      <c r="A306" s="496"/>
      <c r="B306" s="108"/>
      <c r="C306" s="108"/>
      <c r="E306" s="436" t="s">
        <v>2439</v>
      </c>
      <c r="F306" s="108">
        <v>149</v>
      </c>
      <c r="G306" s="436" t="s">
        <v>1872</v>
      </c>
      <c r="H306" s="436">
        <v>14</v>
      </c>
      <c r="K306" s="646">
        <f t="shared" si="4"/>
        <v>35</v>
      </c>
    </row>
    <row r="307" spans="1:11">
      <c r="A307" s="496"/>
      <c r="B307" s="107"/>
      <c r="C307" s="107"/>
      <c r="E307" s="436" t="s">
        <v>2438</v>
      </c>
      <c r="F307" s="108">
        <v>94</v>
      </c>
      <c r="G307" s="436" t="s">
        <v>1872</v>
      </c>
      <c r="H307" s="436">
        <v>13</v>
      </c>
      <c r="K307" s="646">
        <f t="shared" si="4"/>
        <v>34</v>
      </c>
    </row>
    <row r="308" spans="1:11">
      <c r="A308" s="496"/>
      <c r="B308" s="123"/>
      <c r="C308" s="123"/>
      <c r="E308" s="436" t="s">
        <v>1879</v>
      </c>
      <c r="F308" s="108">
        <v>437</v>
      </c>
      <c r="G308" s="436" t="s">
        <v>1880</v>
      </c>
      <c r="H308" s="436">
        <v>16</v>
      </c>
      <c r="K308" s="646">
        <f t="shared" si="4"/>
        <v>37</v>
      </c>
    </row>
    <row r="309" spans="1:11" ht="15.6">
      <c r="A309" s="496"/>
      <c r="B309" s="154"/>
      <c r="C309" s="154"/>
      <c r="E309" s="436" t="s">
        <v>1881</v>
      </c>
      <c r="F309" s="108">
        <v>146</v>
      </c>
      <c r="G309" s="436" t="s">
        <v>1872</v>
      </c>
      <c r="H309" s="436">
        <v>13</v>
      </c>
      <c r="K309" s="646">
        <f t="shared" si="4"/>
        <v>34</v>
      </c>
    </row>
    <row r="310" spans="1:11">
      <c r="A310" s="496"/>
      <c r="B310" s="123"/>
      <c r="C310" s="123"/>
      <c r="E310" s="436" t="s">
        <v>1888</v>
      </c>
      <c r="F310" s="108">
        <v>89</v>
      </c>
      <c r="G310" s="436" t="s">
        <v>1872</v>
      </c>
      <c r="H310" s="436">
        <v>13</v>
      </c>
      <c r="K310" s="646">
        <f t="shared" si="4"/>
        <v>34</v>
      </c>
    </row>
    <row r="311" spans="1:11">
      <c r="A311" s="496"/>
      <c r="B311" s="148"/>
      <c r="C311" s="108"/>
      <c r="E311" s="436" t="s">
        <v>2437</v>
      </c>
      <c r="F311" s="108">
        <v>147</v>
      </c>
      <c r="G311" s="436" t="s">
        <v>1872</v>
      </c>
      <c r="H311" s="436">
        <v>13</v>
      </c>
      <c r="K311" s="646">
        <f t="shared" si="4"/>
        <v>34</v>
      </c>
    </row>
    <row r="312" spans="1:11">
      <c r="A312" s="496"/>
      <c r="B312" s="108"/>
      <c r="C312" s="108"/>
      <c r="E312" s="436" t="s">
        <v>1882</v>
      </c>
      <c r="F312" s="108">
        <v>146</v>
      </c>
      <c r="G312" s="436" t="s">
        <v>1872</v>
      </c>
      <c r="H312" s="436">
        <v>14</v>
      </c>
      <c r="K312" s="646">
        <f t="shared" si="4"/>
        <v>35</v>
      </c>
    </row>
    <row r="313" spans="1:11">
      <c r="A313" s="496"/>
      <c r="B313" s="123"/>
      <c r="C313" s="123"/>
      <c r="E313" s="436" t="s">
        <v>2436</v>
      </c>
      <c r="F313" s="108">
        <v>104</v>
      </c>
      <c r="G313" s="436" t="s">
        <v>1872</v>
      </c>
      <c r="H313" s="436">
        <v>15</v>
      </c>
      <c r="K313" s="646">
        <f t="shared" si="4"/>
        <v>36</v>
      </c>
    </row>
    <row r="314" spans="1:11">
      <c r="A314" s="496"/>
      <c r="B314" s="121"/>
      <c r="C314" s="132"/>
      <c r="E314" s="437" t="s">
        <v>2435</v>
      </c>
      <c r="F314" s="108">
        <v>137</v>
      </c>
      <c r="G314" s="436" t="s">
        <v>1872</v>
      </c>
      <c r="H314" s="436">
        <v>14</v>
      </c>
      <c r="K314" s="646">
        <f t="shared" si="4"/>
        <v>35</v>
      </c>
    </row>
    <row r="315" spans="1:11">
      <c r="A315" s="496"/>
      <c r="B315" s="147"/>
      <c r="C315" s="108"/>
      <c r="E315" s="437" t="s">
        <v>1883</v>
      </c>
      <c r="F315" s="108">
        <v>169</v>
      </c>
      <c r="G315" s="436" t="s">
        <v>1872</v>
      </c>
      <c r="H315" s="437">
        <v>13</v>
      </c>
      <c r="K315" s="646">
        <f t="shared" si="4"/>
        <v>34</v>
      </c>
    </row>
    <row r="316" spans="1:11">
      <c r="A316" s="496"/>
      <c r="B316" s="108"/>
      <c r="C316" s="116"/>
      <c r="E316" s="437" t="s">
        <v>2417</v>
      </c>
      <c r="F316" s="108">
        <v>149</v>
      </c>
      <c r="G316" s="436" t="s">
        <v>1872</v>
      </c>
      <c r="H316" s="437">
        <v>16</v>
      </c>
      <c r="K316" s="646">
        <f t="shared" si="4"/>
        <v>37</v>
      </c>
    </row>
    <row r="317" spans="1:11">
      <c r="A317" s="496"/>
      <c r="B317" s="101"/>
      <c r="C317" s="101"/>
      <c r="E317" s="437" t="s">
        <v>2418</v>
      </c>
      <c r="F317" s="108">
        <v>150</v>
      </c>
      <c r="G317" s="436" t="s">
        <v>1872</v>
      </c>
      <c r="H317" s="437">
        <v>14</v>
      </c>
      <c r="K317" s="646">
        <f t="shared" si="4"/>
        <v>35</v>
      </c>
    </row>
    <row r="318" spans="1:11">
      <c r="A318" s="496"/>
      <c r="B318" s="107"/>
      <c r="C318" s="107"/>
      <c r="E318" s="437" t="s">
        <v>2419</v>
      </c>
      <c r="F318" s="108">
        <v>159</v>
      </c>
      <c r="G318" s="436" t="s">
        <v>1872</v>
      </c>
      <c r="H318" s="437">
        <v>14</v>
      </c>
      <c r="K318" s="646">
        <f t="shared" si="4"/>
        <v>35</v>
      </c>
    </row>
    <row r="319" spans="1:11">
      <c r="A319" s="496"/>
      <c r="B319" s="148"/>
      <c r="C319" s="108"/>
      <c r="E319" s="437" t="s">
        <v>2420</v>
      </c>
      <c r="F319" s="108">
        <v>149</v>
      </c>
      <c r="G319" s="436" t="s">
        <v>1872</v>
      </c>
      <c r="H319" s="437">
        <v>15</v>
      </c>
      <c r="K319" s="646">
        <f t="shared" si="4"/>
        <v>36</v>
      </c>
    </row>
    <row r="320" spans="1:11">
      <c r="A320" s="496"/>
      <c r="B320" s="107"/>
      <c r="C320" s="107"/>
      <c r="E320" s="437" t="s">
        <v>2421</v>
      </c>
      <c r="F320" s="108">
        <v>89</v>
      </c>
      <c r="G320" s="436" t="s">
        <v>1872</v>
      </c>
      <c r="H320" s="437">
        <v>15</v>
      </c>
      <c r="K320" s="646">
        <f t="shared" si="4"/>
        <v>36</v>
      </c>
    </row>
    <row r="321" spans="1:11">
      <c r="A321" s="496"/>
      <c r="B321" s="148"/>
      <c r="C321" s="156"/>
      <c r="E321" s="437" t="s">
        <v>2422</v>
      </c>
      <c r="F321" s="108">
        <v>137</v>
      </c>
      <c r="G321" s="436" t="s">
        <v>1872</v>
      </c>
      <c r="H321" s="437">
        <v>13</v>
      </c>
      <c r="K321" s="646">
        <f t="shared" si="4"/>
        <v>34</v>
      </c>
    </row>
    <row r="322" spans="1:11">
      <c r="A322" s="496"/>
      <c r="B322" s="107"/>
      <c r="C322" s="94"/>
      <c r="E322" s="436" t="s">
        <v>2423</v>
      </c>
      <c r="F322" s="108">
        <v>169</v>
      </c>
      <c r="G322" s="436" t="s">
        <v>1872</v>
      </c>
      <c r="H322" s="437">
        <v>12</v>
      </c>
      <c r="K322" s="646">
        <f t="shared" si="4"/>
        <v>33</v>
      </c>
    </row>
    <row r="323" spans="1:11">
      <c r="A323" s="496"/>
      <c r="B323" s="123"/>
      <c r="C323" s="123"/>
      <c r="E323" s="436" t="s">
        <v>2424</v>
      </c>
      <c r="F323" s="108">
        <v>149</v>
      </c>
      <c r="G323" s="436" t="s">
        <v>1872</v>
      </c>
      <c r="H323" s="478">
        <v>16</v>
      </c>
      <c r="K323" s="646">
        <f t="shared" si="4"/>
        <v>37</v>
      </c>
    </row>
    <row r="324" spans="1:11">
      <c r="A324" s="496"/>
      <c r="B324" s="123"/>
      <c r="C324" s="123"/>
      <c r="E324" s="436" t="s">
        <v>2425</v>
      </c>
      <c r="F324" s="108">
        <v>104</v>
      </c>
      <c r="G324" s="436" t="s">
        <v>1872</v>
      </c>
      <c r="H324" s="478">
        <v>14</v>
      </c>
      <c r="K324" s="646">
        <f t="shared" si="4"/>
        <v>35</v>
      </c>
    </row>
    <row r="325" spans="1:11">
      <c r="A325" s="496"/>
      <c r="B325" s="108"/>
      <c r="C325" s="108"/>
      <c r="E325" s="436" t="s">
        <v>1884</v>
      </c>
      <c r="F325" s="108">
        <v>169</v>
      </c>
      <c r="G325" s="436" t="s">
        <v>1872</v>
      </c>
      <c r="H325" s="478">
        <v>14</v>
      </c>
      <c r="K325" s="646">
        <f t="shared" si="4"/>
        <v>35</v>
      </c>
    </row>
    <row r="326" spans="1:11">
      <c r="A326" s="496"/>
      <c r="B326" s="123"/>
      <c r="C326" s="123"/>
      <c r="E326" s="436" t="s">
        <v>1885</v>
      </c>
      <c r="F326" s="108">
        <v>294</v>
      </c>
      <c r="G326" s="436" t="s">
        <v>1880</v>
      </c>
      <c r="H326" s="478">
        <v>16</v>
      </c>
      <c r="K326" s="646">
        <f t="shared" si="4"/>
        <v>37</v>
      </c>
    </row>
    <row r="327" spans="1:11">
      <c r="A327" s="511"/>
      <c r="B327" s="117"/>
      <c r="C327" s="108"/>
      <c r="E327" s="436" t="s">
        <v>2426</v>
      </c>
      <c r="F327" s="108">
        <v>137</v>
      </c>
      <c r="G327" s="436" t="s">
        <v>1872</v>
      </c>
      <c r="H327" s="478">
        <v>14</v>
      </c>
      <c r="K327" s="646">
        <f t="shared" si="4"/>
        <v>35</v>
      </c>
    </row>
    <row r="328" spans="1:11">
      <c r="A328" s="496"/>
      <c r="B328" s="148"/>
      <c r="C328" s="148"/>
      <c r="E328" s="436" t="s">
        <v>2427</v>
      </c>
      <c r="F328" s="108">
        <v>104</v>
      </c>
      <c r="G328" s="436" t="s">
        <v>1872</v>
      </c>
      <c r="H328" s="478">
        <v>13</v>
      </c>
      <c r="K328" s="646">
        <f t="shared" si="4"/>
        <v>34</v>
      </c>
    </row>
    <row r="329" spans="1:11">
      <c r="A329" s="496"/>
      <c r="B329" s="108"/>
      <c r="C329" s="116"/>
      <c r="E329" s="436" t="s">
        <v>2428</v>
      </c>
      <c r="F329" s="108">
        <v>124</v>
      </c>
      <c r="G329" s="436" t="s">
        <v>1872</v>
      </c>
      <c r="H329" s="478">
        <v>15</v>
      </c>
      <c r="K329" s="646">
        <f t="shared" ref="K329:K392" si="5">SUM(H329+14+7)</f>
        <v>36</v>
      </c>
    </row>
    <row r="330" spans="1:11">
      <c r="A330" s="496"/>
      <c r="B330" s="101"/>
      <c r="C330" s="94"/>
      <c r="D330" s="92"/>
      <c r="E330" s="436" t="s">
        <v>2429</v>
      </c>
      <c r="F330" s="108">
        <v>94</v>
      </c>
      <c r="G330" s="436" t="s">
        <v>1872</v>
      </c>
      <c r="H330" s="478">
        <v>16</v>
      </c>
      <c r="K330" s="646">
        <f t="shared" si="5"/>
        <v>37</v>
      </c>
    </row>
    <row r="331" spans="1:11">
      <c r="A331" s="496"/>
      <c r="B331" s="108"/>
      <c r="C331" s="108"/>
      <c r="E331" s="436" t="s">
        <v>2430</v>
      </c>
      <c r="F331" s="108">
        <v>149</v>
      </c>
      <c r="G331" s="436" t="s">
        <v>1872</v>
      </c>
      <c r="H331" s="478">
        <v>14</v>
      </c>
      <c r="K331" s="646">
        <f t="shared" si="5"/>
        <v>35</v>
      </c>
    </row>
    <row r="332" spans="1:11">
      <c r="A332" s="496"/>
      <c r="B332" s="108"/>
      <c r="C332" s="108"/>
      <c r="E332" s="436" t="s">
        <v>2431</v>
      </c>
      <c r="F332" s="108">
        <v>217</v>
      </c>
      <c r="G332" s="436" t="s">
        <v>1869</v>
      </c>
      <c r="H332" s="478">
        <v>14</v>
      </c>
      <c r="K332" s="646">
        <f t="shared" si="5"/>
        <v>35</v>
      </c>
    </row>
    <row r="333" spans="1:11">
      <c r="A333" s="496"/>
      <c r="B333" s="108"/>
      <c r="C333" s="108"/>
      <c r="E333" s="436" t="s">
        <v>2432</v>
      </c>
      <c r="F333" s="108">
        <v>277</v>
      </c>
      <c r="G333" s="436" t="s">
        <v>1880</v>
      </c>
      <c r="H333" s="478">
        <v>12</v>
      </c>
      <c r="K333" s="646">
        <f t="shared" si="5"/>
        <v>33</v>
      </c>
    </row>
    <row r="334" spans="1:11">
      <c r="A334" s="496"/>
      <c r="B334" s="110"/>
      <c r="C334" s="108"/>
      <c r="E334" s="436" t="s">
        <v>2433</v>
      </c>
      <c r="F334" s="108">
        <v>141</v>
      </c>
      <c r="G334" s="436" t="s">
        <v>1872</v>
      </c>
      <c r="H334" s="478">
        <v>14</v>
      </c>
      <c r="K334" s="646">
        <f t="shared" si="5"/>
        <v>35</v>
      </c>
    </row>
    <row r="335" spans="1:11">
      <c r="A335" s="496"/>
      <c r="B335" s="107"/>
      <c r="C335" s="107"/>
      <c r="E335" s="436" t="s">
        <v>2434</v>
      </c>
      <c r="F335" s="108">
        <v>237</v>
      </c>
      <c r="G335" s="436" t="s">
        <v>1869</v>
      </c>
      <c r="H335" s="478">
        <v>13</v>
      </c>
      <c r="K335" s="646">
        <f t="shared" si="5"/>
        <v>34</v>
      </c>
    </row>
    <row r="336" spans="1:11">
      <c r="A336" s="496"/>
      <c r="B336" s="108"/>
      <c r="C336" s="108"/>
      <c r="H336" s="437"/>
      <c r="K336" s="646">
        <f t="shared" si="5"/>
        <v>21</v>
      </c>
    </row>
    <row r="337" spans="1:11">
      <c r="A337" s="496"/>
      <c r="B337" s="107"/>
      <c r="C337" s="107"/>
      <c r="E337" s="431" t="s">
        <v>942</v>
      </c>
      <c r="F337" s="431"/>
      <c r="G337" s="536"/>
      <c r="H337" s="537"/>
      <c r="K337" s="646">
        <f t="shared" si="5"/>
        <v>21</v>
      </c>
    </row>
    <row r="338" spans="1:11">
      <c r="A338" s="496"/>
      <c r="B338" s="107"/>
      <c r="C338" s="107"/>
      <c r="E338" s="431" t="s">
        <v>1889</v>
      </c>
      <c r="F338" s="497" t="s">
        <v>1242</v>
      </c>
      <c r="G338" s="497"/>
      <c r="H338" s="537" t="s">
        <v>2477</v>
      </c>
      <c r="K338" s="646" t="e">
        <f t="shared" si="5"/>
        <v>#VALUE!</v>
      </c>
    </row>
    <row r="339" spans="1:11">
      <c r="A339" s="496"/>
      <c r="B339" s="107"/>
      <c r="C339" s="94"/>
      <c r="E339" s="432" t="s">
        <v>313</v>
      </c>
      <c r="F339" s="506">
        <v>-1</v>
      </c>
      <c r="G339" s="525"/>
      <c r="H339" s="525">
        <v>9</v>
      </c>
      <c r="K339" s="646">
        <f t="shared" si="5"/>
        <v>30</v>
      </c>
    </row>
    <row r="340" spans="1:11" ht="13.2" customHeight="1">
      <c r="A340" s="496"/>
      <c r="B340" s="108"/>
      <c r="C340" s="108"/>
      <c r="E340" s="432" t="s">
        <v>381</v>
      </c>
      <c r="F340" s="506">
        <v>-1</v>
      </c>
      <c r="G340" s="525"/>
      <c r="H340" s="525">
        <v>10</v>
      </c>
      <c r="K340" s="646">
        <f t="shared" si="5"/>
        <v>31</v>
      </c>
    </row>
    <row r="341" spans="1:11">
      <c r="A341" s="496"/>
      <c r="B341" s="108"/>
      <c r="C341" s="108"/>
      <c r="E341" s="432" t="s">
        <v>398</v>
      </c>
      <c r="F341" s="506">
        <v>-1</v>
      </c>
      <c r="G341" s="525"/>
      <c r="H341" s="525">
        <v>9</v>
      </c>
      <c r="I341" s="536"/>
      <c r="J341" s="536"/>
      <c r="K341" s="646">
        <f t="shared" si="5"/>
        <v>30</v>
      </c>
    </row>
    <row r="342" spans="1:11">
      <c r="A342" s="496"/>
      <c r="B342" s="148"/>
      <c r="C342" s="108"/>
      <c r="E342" s="432" t="s">
        <v>27</v>
      </c>
      <c r="F342" s="506">
        <v>-1</v>
      </c>
      <c r="G342" s="525"/>
      <c r="H342" s="525">
        <v>10</v>
      </c>
      <c r="J342" s="497"/>
      <c r="K342" s="646">
        <f t="shared" si="5"/>
        <v>31</v>
      </c>
    </row>
    <row r="343" spans="1:11" ht="13.2" customHeight="1">
      <c r="A343" s="496"/>
      <c r="B343" s="123"/>
      <c r="C343" s="123"/>
      <c r="E343" s="432" t="s">
        <v>61</v>
      </c>
      <c r="F343" s="506">
        <v>-1</v>
      </c>
      <c r="G343" s="525"/>
      <c r="H343" s="525">
        <v>10</v>
      </c>
      <c r="J343" s="432"/>
      <c r="K343" s="646">
        <f t="shared" si="5"/>
        <v>31</v>
      </c>
    </row>
    <row r="344" spans="1:11">
      <c r="A344" s="496"/>
      <c r="B344" s="107"/>
      <c r="C344" s="107"/>
      <c r="E344" s="432" t="s">
        <v>1891</v>
      </c>
      <c r="F344" s="432"/>
      <c r="G344" s="525"/>
      <c r="H344" s="94"/>
      <c r="J344" s="432"/>
      <c r="K344" s="646">
        <f t="shared" si="5"/>
        <v>21</v>
      </c>
    </row>
    <row r="345" spans="1:11">
      <c r="A345" s="496"/>
      <c r="B345" s="107"/>
      <c r="C345" s="107"/>
      <c r="E345" s="438" t="s">
        <v>1892</v>
      </c>
      <c r="F345" s="432"/>
      <c r="G345" s="522"/>
      <c r="H345" s="94"/>
      <c r="J345" s="432"/>
      <c r="K345" s="646">
        <f t="shared" si="5"/>
        <v>21</v>
      </c>
    </row>
    <row r="346" spans="1:11">
      <c r="A346" s="496"/>
      <c r="B346" s="108"/>
      <c r="C346" s="108"/>
      <c r="E346" s="439" t="s">
        <v>1893</v>
      </c>
      <c r="F346" s="432"/>
      <c r="G346" s="522"/>
      <c r="H346" s="94"/>
      <c r="J346" s="432"/>
      <c r="K346" s="646">
        <f t="shared" si="5"/>
        <v>21</v>
      </c>
    </row>
    <row r="347" spans="1:11">
      <c r="A347" s="496"/>
      <c r="B347" s="107"/>
      <c r="C347" s="107"/>
      <c r="E347" s="108" t="s">
        <v>1894</v>
      </c>
      <c r="F347" s="432"/>
      <c r="G347" s="522"/>
      <c r="H347" s="94"/>
      <c r="J347" s="432"/>
      <c r="K347" s="646">
        <f t="shared" si="5"/>
        <v>21</v>
      </c>
    </row>
    <row r="348" spans="1:11">
      <c r="A348" s="496"/>
      <c r="B348" s="108"/>
      <c r="C348" s="148"/>
      <c r="E348" s="108" t="s">
        <v>1895</v>
      </c>
      <c r="F348" s="432"/>
      <c r="G348" s="522"/>
      <c r="H348" s="94"/>
      <c r="I348" s="525"/>
      <c r="J348" s="525"/>
      <c r="K348" s="646">
        <f t="shared" si="5"/>
        <v>21</v>
      </c>
    </row>
    <row r="349" spans="1:11">
      <c r="A349" s="496"/>
      <c r="B349" s="148"/>
      <c r="C349" s="108"/>
      <c r="E349" s="108" t="s">
        <v>1896</v>
      </c>
      <c r="F349" s="432"/>
      <c r="G349" s="522"/>
      <c r="H349" s="94"/>
      <c r="I349" s="522"/>
      <c r="J349" s="522"/>
      <c r="K349" s="646">
        <f t="shared" si="5"/>
        <v>21</v>
      </c>
    </row>
    <row r="350" spans="1:11">
      <c r="A350" s="496"/>
      <c r="B350" s="123"/>
      <c r="C350" s="123"/>
      <c r="E350" s="108" t="s">
        <v>1897</v>
      </c>
      <c r="F350" s="432"/>
      <c r="G350" s="522"/>
      <c r="H350" s="94"/>
      <c r="I350" s="522"/>
      <c r="J350" s="522"/>
      <c r="K350" s="646">
        <f t="shared" si="5"/>
        <v>21</v>
      </c>
    </row>
    <row r="351" spans="1:11">
      <c r="A351" s="496"/>
      <c r="B351" s="108"/>
      <c r="C351" s="116"/>
      <c r="E351" s="440" t="s">
        <v>1898</v>
      </c>
      <c r="F351" s="432"/>
      <c r="G351" s="522"/>
      <c r="I351" s="522"/>
      <c r="J351" s="522"/>
      <c r="K351" s="646">
        <f t="shared" si="5"/>
        <v>21</v>
      </c>
    </row>
    <row r="352" spans="1:11">
      <c r="A352" s="496"/>
      <c r="B352" s="108"/>
      <c r="C352" s="108"/>
      <c r="E352" s="500" t="s">
        <v>1899</v>
      </c>
      <c r="F352" s="432"/>
      <c r="G352" s="522"/>
      <c r="H352" s="94"/>
      <c r="I352" s="522"/>
      <c r="J352" s="522"/>
      <c r="K352" s="646">
        <f t="shared" si="5"/>
        <v>21</v>
      </c>
    </row>
    <row r="353" spans="1:11">
      <c r="A353" s="496"/>
      <c r="B353" s="123"/>
      <c r="C353" s="148"/>
      <c r="E353" s="523" t="s">
        <v>1900</v>
      </c>
      <c r="F353" s="432"/>
      <c r="G353" s="522"/>
      <c r="H353" s="94"/>
      <c r="I353" s="522"/>
      <c r="J353" s="522"/>
      <c r="K353" s="646">
        <f t="shared" si="5"/>
        <v>21</v>
      </c>
    </row>
    <row r="354" spans="1:11">
      <c r="A354" s="496"/>
      <c r="B354" s="123"/>
      <c r="C354" s="148"/>
      <c r="E354" s="500" t="s">
        <v>1901</v>
      </c>
      <c r="F354" s="432"/>
      <c r="G354" s="522"/>
      <c r="H354" s="94"/>
      <c r="I354" s="522"/>
      <c r="J354" s="522"/>
      <c r="K354" s="646">
        <f t="shared" si="5"/>
        <v>21</v>
      </c>
    </row>
    <row r="355" spans="1:11">
      <c r="A355" s="496"/>
      <c r="B355" s="148"/>
      <c r="C355" s="148"/>
      <c r="E355" s="500" t="s">
        <v>1902</v>
      </c>
      <c r="F355" s="432"/>
      <c r="G355" s="522"/>
      <c r="H355" s="94"/>
      <c r="I355" s="522"/>
      <c r="J355" s="522"/>
      <c r="K355" s="646">
        <f t="shared" si="5"/>
        <v>21</v>
      </c>
    </row>
    <row r="356" spans="1:11">
      <c r="A356" s="496"/>
      <c r="B356" s="107"/>
      <c r="C356" s="107"/>
      <c r="E356" s="431" t="s">
        <v>2227</v>
      </c>
      <c r="F356" s="497" t="s">
        <v>1242</v>
      </c>
      <c r="H356" s="498" t="s">
        <v>2477</v>
      </c>
      <c r="I356" s="522"/>
      <c r="J356" s="522"/>
      <c r="K356" s="646" t="e">
        <f t="shared" si="5"/>
        <v>#VALUE!</v>
      </c>
    </row>
    <row r="357" spans="1:11">
      <c r="A357" s="496"/>
      <c r="B357" s="108"/>
      <c r="C357" s="148"/>
      <c r="E357" s="108" t="s">
        <v>1103</v>
      </c>
      <c r="F357" s="108">
        <v>87</v>
      </c>
      <c r="H357" s="94">
        <v>15</v>
      </c>
      <c r="I357" s="522"/>
      <c r="J357" s="522"/>
      <c r="K357" s="646">
        <f t="shared" si="5"/>
        <v>36</v>
      </c>
    </row>
    <row r="358" spans="1:11">
      <c r="A358" s="496"/>
      <c r="B358" s="108"/>
      <c r="C358" s="108"/>
      <c r="E358" s="108" t="s">
        <v>1125</v>
      </c>
      <c r="F358" s="108">
        <v>99</v>
      </c>
      <c r="H358" s="94">
        <v>14</v>
      </c>
      <c r="I358" s="522"/>
      <c r="J358" s="522"/>
      <c r="K358" s="646">
        <f t="shared" si="5"/>
        <v>35</v>
      </c>
    </row>
    <row r="359" spans="1:11">
      <c r="A359" s="496"/>
      <c r="B359" s="123"/>
      <c r="C359" s="148"/>
      <c r="E359" s="108" t="s">
        <v>1140</v>
      </c>
      <c r="F359" s="108">
        <v>84</v>
      </c>
      <c r="H359" s="94">
        <v>14</v>
      </c>
      <c r="I359" s="522"/>
      <c r="J359" s="522"/>
      <c r="K359" s="646">
        <f t="shared" si="5"/>
        <v>35</v>
      </c>
    </row>
    <row r="360" spans="1:11">
      <c r="A360" s="496"/>
      <c r="B360" s="108"/>
      <c r="C360" s="108"/>
      <c r="E360" s="108" t="s">
        <v>1146</v>
      </c>
      <c r="F360" s="108">
        <v>74</v>
      </c>
      <c r="H360" s="94">
        <v>13</v>
      </c>
      <c r="J360" s="497"/>
      <c r="K360" s="646">
        <f t="shared" si="5"/>
        <v>34</v>
      </c>
    </row>
    <row r="361" spans="1:11">
      <c r="A361" s="496"/>
      <c r="B361" s="108"/>
      <c r="C361" s="108"/>
      <c r="E361" s="108" t="s">
        <v>1148</v>
      </c>
      <c r="F361" s="108">
        <v>74</v>
      </c>
      <c r="H361" s="94">
        <v>12</v>
      </c>
      <c r="J361" s="108"/>
      <c r="K361" s="646">
        <f t="shared" si="5"/>
        <v>33</v>
      </c>
    </row>
    <row r="362" spans="1:11">
      <c r="A362" s="496"/>
      <c r="B362" s="108"/>
      <c r="C362" s="116"/>
      <c r="E362" s="108" t="s">
        <v>1151</v>
      </c>
      <c r="F362" s="108">
        <v>84</v>
      </c>
      <c r="H362" s="94">
        <v>14</v>
      </c>
      <c r="J362" s="108"/>
      <c r="K362" s="646">
        <f t="shared" si="5"/>
        <v>35</v>
      </c>
    </row>
    <row r="363" spans="1:11">
      <c r="A363" s="496"/>
      <c r="B363" s="107"/>
      <c r="C363" s="107"/>
      <c r="E363" s="108" t="s">
        <v>1155</v>
      </c>
      <c r="F363" s="108">
        <v>84</v>
      </c>
      <c r="H363" s="94">
        <v>12</v>
      </c>
      <c r="J363" s="108"/>
      <c r="K363" s="646">
        <f t="shared" si="5"/>
        <v>33</v>
      </c>
    </row>
    <row r="364" spans="1:11">
      <c r="A364" s="496"/>
      <c r="B364" s="148"/>
      <c r="C364" s="148"/>
      <c r="E364" s="108" t="s">
        <v>1165</v>
      </c>
      <c r="F364" s="108">
        <v>84</v>
      </c>
      <c r="H364" s="141">
        <v>12</v>
      </c>
      <c r="J364" s="108"/>
      <c r="K364" s="646">
        <f t="shared" si="5"/>
        <v>33</v>
      </c>
    </row>
    <row r="365" spans="1:11">
      <c r="A365" s="496"/>
      <c r="B365" s="108"/>
      <c r="C365" s="108"/>
      <c r="E365" s="108" t="s">
        <v>1170</v>
      </c>
      <c r="F365" s="108">
        <v>87</v>
      </c>
      <c r="H365" s="94">
        <v>14</v>
      </c>
      <c r="J365" s="108"/>
      <c r="K365" s="646">
        <f t="shared" si="5"/>
        <v>35</v>
      </c>
    </row>
    <row r="366" spans="1:11">
      <c r="A366" s="496"/>
      <c r="B366" s="108"/>
      <c r="C366" s="108"/>
      <c r="E366" s="108" t="s">
        <v>371</v>
      </c>
      <c r="F366" s="108">
        <v>74</v>
      </c>
      <c r="H366" s="94">
        <v>13</v>
      </c>
      <c r="J366" s="108"/>
      <c r="K366" s="646">
        <f t="shared" si="5"/>
        <v>34</v>
      </c>
    </row>
    <row r="367" spans="1:11">
      <c r="A367" s="496"/>
      <c r="B367" s="108"/>
      <c r="C367" s="148"/>
      <c r="E367" s="108" t="s">
        <v>1173</v>
      </c>
      <c r="F367" s="108">
        <v>97</v>
      </c>
      <c r="H367" s="94">
        <v>12</v>
      </c>
      <c r="J367" s="108"/>
      <c r="K367" s="646">
        <f t="shared" si="5"/>
        <v>33</v>
      </c>
    </row>
    <row r="368" spans="1:11">
      <c r="A368" s="496"/>
      <c r="B368" s="123"/>
      <c r="C368" s="148"/>
      <c r="E368" s="432" t="s">
        <v>1600</v>
      </c>
      <c r="F368" s="108">
        <v>209</v>
      </c>
      <c r="H368" s="94">
        <v>17</v>
      </c>
      <c r="J368" s="108"/>
      <c r="K368" s="646">
        <f t="shared" si="5"/>
        <v>38</v>
      </c>
    </row>
    <row r="369" spans="1:11">
      <c r="A369" s="496"/>
      <c r="B369" s="148"/>
      <c r="C369" s="108"/>
      <c r="E369" s="108" t="s">
        <v>1176</v>
      </c>
      <c r="F369" s="108">
        <v>84</v>
      </c>
      <c r="H369" s="94">
        <v>14</v>
      </c>
      <c r="J369" s="108"/>
      <c r="K369" s="646">
        <f t="shared" si="5"/>
        <v>35</v>
      </c>
    </row>
    <row r="370" spans="1:11">
      <c r="A370" s="496"/>
      <c r="B370" s="108"/>
      <c r="C370" s="108"/>
      <c r="E370" s="108" t="s">
        <v>1260</v>
      </c>
      <c r="F370" s="108">
        <v>94</v>
      </c>
      <c r="H370" s="94">
        <v>15</v>
      </c>
      <c r="J370" s="108"/>
      <c r="K370" s="646">
        <f t="shared" si="5"/>
        <v>36</v>
      </c>
    </row>
    <row r="371" spans="1:11">
      <c r="A371" s="496"/>
      <c r="B371" s="148"/>
      <c r="C371" s="108"/>
      <c r="E371" s="108" t="s">
        <v>1214</v>
      </c>
      <c r="F371" s="108">
        <v>89</v>
      </c>
      <c r="H371" s="94">
        <v>13</v>
      </c>
      <c r="J371" s="108"/>
      <c r="K371" s="646">
        <f t="shared" si="5"/>
        <v>34</v>
      </c>
    </row>
    <row r="372" spans="1:11">
      <c r="A372" s="496"/>
      <c r="B372" s="108"/>
      <c r="C372" s="108"/>
      <c r="E372" s="108" t="s">
        <v>1215</v>
      </c>
      <c r="F372" s="108">
        <v>84</v>
      </c>
      <c r="H372" s="94">
        <v>12</v>
      </c>
      <c r="J372" s="108"/>
      <c r="K372" s="646">
        <f t="shared" si="5"/>
        <v>33</v>
      </c>
    </row>
    <row r="373" spans="1:11">
      <c r="A373" s="496"/>
      <c r="B373" s="108"/>
      <c r="C373" s="108"/>
      <c r="E373" s="108" t="s">
        <v>1222</v>
      </c>
      <c r="F373" s="108">
        <v>84</v>
      </c>
      <c r="H373" s="94">
        <v>14</v>
      </c>
      <c r="J373" s="108"/>
      <c r="K373" s="646">
        <f t="shared" si="5"/>
        <v>35</v>
      </c>
    </row>
    <row r="374" spans="1:11">
      <c r="A374" s="496"/>
      <c r="B374" s="123"/>
      <c r="C374" s="148"/>
      <c r="E374" s="108" t="s">
        <v>1229</v>
      </c>
      <c r="F374" s="108">
        <v>74</v>
      </c>
      <c r="G374" s="430">
        <v>470</v>
      </c>
      <c r="H374" s="94">
        <v>14</v>
      </c>
      <c r="J374" s="108"/>
      <c r="K374" s="646">
        <f t="shared" si="5"/>
        <v>35</v>
      </c>
    </row>
    <row r="375" spans="1:11">
      <c r="A375" s="496"/>
      <c r="B375" s="123"/>
      <c r="C375" s="148"/>
      <c r="E375" s="108" t="s">
        <v>1230</v>
      </c>
      <c r="F375" s="108">
        <v>84</v>
      </c>
      <c r="H375" s="94">
        <v>14</v>
      </c>
      <c r="J375" s="108"/>
      <c r="K375" s="646">
        <f t="shared" si="5"/>
        <v>35</v>
      </c>
    </row>
    <row r="376" spans="1:11">
      <c r="A376" s="496"/>
      <c r="B376" s="123"/>
      <c r="C376" s="148"/>
      <c r="E376" s="108" t="s">
        <v>1231</v>
      </c>
      <c r="F376" s="108">
        <v>84</v>
      </c>
      <c r="H376" s="94">
        <v>13</v>
      </c>
      <c r="J376" s="108"/>
      <c r="K376" s="646">
        <f t="shared" si="5"/>
        <v>34</v>
      </c>
    </row>
    <row r="377" spans="1:11">
      <c r="A377" s="496"/>
      <c r="B377" s="108"/>
      <c r="C377" s="108"/>
      <c r="E377" s="108"/>
      <c r="F377" s="432"/>
      <c r="G377" s="522"/>
      <c r="H377" s="522"/>
      <c r="J377" s="108"/>
      <c r="K377" s="646">
        <f t="shared" si="5"/>
        <v>21</v>
      </c>
    </row>
    <row r="378" spans="1:11">
      <c r="A378" s="496"/>
      <c r="B378" s="148"/>
      <c r="C378" s="108"/>
      <c r="E378" s="431" t="s">
        <v>945</v>
      </c>
      <c r="F378" s="497" t="s">
        <v>1242</v>
      </c>
      <c r="G378" s="497" t="s">
        <v>1903</v>
      </c>
      <c r="H378" s="498" t="s">
        <v>2477</v>
      </c>
      <c r="J378" s="108"/>
      <c r="K378" s="646" t="e">
        <f t="shared" si="5"/>
        <v>#VALUE!</v>
      </c>
    </row>
    <row r="379" spans="1:11">
      <c r="A379" s="496"/>
      <c r="B379" s="101"/>
      <c r="C379" s="94"/>
      <c r="E379" s="432" t="s">
        <v>1904</v>
      </c>
      <c r="F379" s="525">
        <v>-20</v>
      </c>
      <c r="G379" s="525"/>
      <c r="H379" s="525">
        <v>11</v>
      </c>
      <c r="J379" s="108"/>
      <c r="K379" s="646">
        <f t="shared" si="5"/>
        <v>32</v>
      </c>
    </row>
    <row r="380" spans="1:11">
      <c r="A380" s="496"/>
      <c r="B380" s="148"/>
      <c r="C380" s="108"/>
      <c r="E380" s="108" t="s">
        <v>292</v>
      </c>
      <c r="F380" s="94">
        <v>69</v>
      </c>
      <c r="G380" s="94">
        <f>F380*2</f>
        <v>138</v>
      </c>
      <c r="H380" s="525">
        <v>12</v>
      </c>
      <c r="J380" s="108"/>
      <c r="K380" s="646">
        <f t="shared" si="5"/>
        <v>33</v>
      </c>
    </row>
    <row r="381" spans="1:11">
      <c r="A381" s="496"/>
      <c r="B381" s="101"/>
      <c r="C381" s="94"/>
      <c r="E381" s="108" t="s">
        <v>2041</v>
      </c>
      <c r="F381" s="94">
        <v>69</v>
      </c>
      <c r="G381" s="94">
        <f>F381*2</f>
        <v>138</v>
      </c>
      <c r="H381" s="522">
        <v>12</v>
      </c>
      <c r="I381" s="522"/>
      <c r="J381" s="522"/>
      <c r="K381" s="646">
        <f t="shared" si="5"/>
        <v>33</v>
      </c>
    </row>
    <row r="382" spans="1:11">
      <c r="A382" s="496"/>
      <c r="B382" s="96"/>
      <c r="C382" s="94"/>
      <c r="E382" s="108"/>
      <c r="F382" s="94"/>
      <c r="G382" s="94"/>
      <c r="H382" s="522"/>
      <c r="J382" s="497"/>
      <c r="K382" s="646">
        <f t="shared" si="5"/>
        <v>21</v>
      </c>
    </row>
    <row r="383" spans="1:11">
      <c r="A383" s="496"/>
      <c r="B383" s="148"/>
      <c r="C383" s="108"/>
      <c r="E383" s="432" t="s">
        <v>1905</v>
      </c>
      <c r="F383" s="432"/>
      <c r="G383" s="432"/>
      <c r="H383" s="497"/>
      <c r="J383" s="94"/>
      <c r="K383" s="646">
        <f t="shared" si="5"/>
        <v>21</v>
      </c>
    </row>
    <row r="384" spans="1:11">
      <c r="A384" s="496"/>
      <c r="B384" s="148"/>
      <c r="C384" s="108"/>
      <c r="E384" s="431" t="s">
        <v>1906</v>
      </c>
      <c r="F384" s="497" t="s">
        <v>1242</v>
      </c>
      <c r="H384" s="498" t="s">
        <v>2477</v>
      </c>
      <c r="J384" s="94"/>
      <c r="K384" s="646" t="e">
        <f t="shared" si="5"/>
        <v>#VALUE!</v>
      </c>
    </row>
    <row r="385" spans="1:11">
      <c r="A385" s="496"/>
      <c r="B385" s="148"/>
      <c r="C385" s="108"/>
      <c r="E385" s="432" t="s">
        <v>2259</v>
      </c>
      <c r="F385" s="525">
        <v>33</v>
      </c>
      <c r="H385" s="525">
        <v>6</v>
      </c>
      <c r="J385" s="94"/>
      <c r="K385" s="646">
        <f t="shared" si="5"/>
        <v>27</v>
      </c>
    </row>
    <row r="386" spans="1:11">
      <c r="A386" s="496"/>
      <c r="B386" s="123"/>
      <c r="C386" s="148"/>
      <c r="E386" s="432" t="s">
        <v>306</v>
      </c>
      <c r="F386" s="525">
        <v>33</v>
      </c>
      <c r="H386" s="525">
        <v>7</v>
      </c>
      <c r="J386" s="94"/>
      <c r="K386" s="646">
        <f t="shared" si="5"/>
        <v>28</v>
      </c>
    </row>
    <row r="387" spans="1:11">
      <c r="A387" s="496"/>
      <c r="B387" s="101"/>
      <c r="C387" s="94"/>
      <c r="E387" s="432" t="s">
        <v>2260</v>
      </c>
      <c r="F387" s="525">
        <v>33</v>
      </c>
      <c r="H387" s="525">
        <v>8</v>
      </c>
      <c r="I387" s="432"/>
      <c r="J387" s="432"/>
      <c r="K387" s="646">
        <f t="shared" si="5"/>
        <v>29</v>
      </c>
    </row>
    <row r="388" spans="1:11">
      <c r="A388" s="496"/>
      <c r="B388" s="148"/>
      <c r="C388" s="108"/>
      <c r="E388" s="108" t="s">
        <v>1907</v>
      </c>
      <c r="F388" s="432"/>
      <c r="H388" s="432"/>
      <c r="J388" s="497"/>
      <c r="K388" s="646">
        <f t="shared" si="5"/>
        <v>21</v>
      </c>
    </row>
    <row r="389" spans="1:11">
      <c r="A389" s="496"/>
      <c r="B389" s="108"/>
      <c r="C389" s="116"/>
      <c r="E389" s="108" t="s">
        <v>1908</v>
      </c>
      <c r="F389" s="432"/>
      <c r="G389" s="522"/>
      <c r="H389" s="432"/>
      <c r="J389" s="525"/>
      <c r="K389" s="646">
        <f t="shared" si="5"/>
        <v>21</v>
      </c>
    </row>
    <row r="390" spans="1:11">
      <c r="A390" s="496"/>
      <c r="B390" s="108"/>
      <c r="C390" s="108"/>
      <c r="E390" s="108" t="s">
        <v>1909</v>
      </c>
      <c r="F390" s="432"/>
      <c r="G390" s="522"/>
      <c r="H390" s="432"/>
      <c r="J390" s="525"/>
      <c r="K390" s="646">
        <f t="shared" si="5"/>
        <v>21</v>
      </c>
    </row>
    <row r="391" spans="1:11">
      <c r="A391" s="496"/>
      <c r="B391" s="148"/>
      <c r="C391" s="108"/>
      <c r="E391" s="500" t="s">
        <v>1910</v>
      </c>
      <c r="F391" s="432"/>
      <c r="G391" s="522"/>
      <c r="H391" s="432"/>
      <c r="J391" s="525"/>
      <c r="K391" s="646">
        <f t="shared" si="5"/>
        <v>21</v>
      </c>
    </row>
    <row r="392" spans="1:11">
      <c r="A392" s="496"/>
      <c r="B392" s="148"/>
      <c r="C392" s="108"/>
      <c r="E392" s="108"/>
      <c r="F392" s="432"/>
      <c r="G392" s="522"/>
      <c r="H392" s="432"/>
      <c r="I392" s="522"/>
      <c r="J392" s="522"/>
      <c r="K392" s="646">
        <f t="shared" si="5"/>
        <v>21</v>
      </c>
    </row>
    <row r="393" spans="1:11">
      <c r="A393" s="496"/>
      <c r="B393" s="108"/>
      <c r="C393" s="116"/>
      <c r="E393" s="432"/>
      <c r="F393" s="432"/>
      <c r="G393" s="522"/>
      <c r="H393" s="108"/>
      <c r="I393" s="522"/>
      <c r="J393" s="522"/>
      <c r="K393" s="646">
        <f t="shared" ref="K393:K456" si="6">SUM(H393+14+7)</f>
        <v>21</v>
      </c>
    </row>
    <row r="394" spans="1:11" ht="15.6">
      <c r="A394" s="496"/>
      <c r="B394" s="153"/>
      <c r="C394" s="162"/>
      <c r="E394" s="441" t="s">
        <v>1911</v>
      </c>
      <c r="F394" s="432"/>
      <c r="G394" s="522"/>
      <c r="H394" s="108"/>
      <c r="I394" s="522"/>
      <c r="J394" s="522"/>
      <c r="K394" s="646">
        <f t="shared" si="6"/>
        <v>21</v>
      </c>
    </row>
    <row r="395" spans="1:11">
      <c r="A395" s="496"/>
      <c r="B395" s="101"/>
      <c r="C395" s="94"/>
      <c r="E395" s="432"/>
      <c r="F395" s="432"/>
      <c r="G395" s="522"/>
      <c r="H395" s="522"/>
      <c r="I395" s="522"/>
      <c r="J395" s="522"/>
      <c r="K395" s="646">
        <f t="shared" si="6"/>
        <v>21</v>
      </c>
    </row>
    <row r="396" spans="1:11">
      <c r="A396" s="496"/>
      <c r="B396" s="108"/>
      <c r="C396" s="108"/>
      <c r="E396" s="432"/>
      <c r="F396" s="432"/>
      <c r="G396" s="522"/>
      <c r="H396" s="497"/>
      <c r="I396" s="522"/>
      <c r="J396" s="522"/>
      <c r="K396" s="646">
        <f t="shared" si="6"/>
        <v>21</v>
      </c>
    </row>
    <row r="397" spans="1:11">
      <c r="A397" s="496"/>
      <c r="B397" s="108"/>
      <c r="C397" s="108"/>
      <c r="E397" s="431" t="s">
        <v>890</v>
      </c>
      <c r="F397" s="497" t="s">
        <v>1242</v>
      </c>
      <c r="H397" s="498" t="s">
        <v>2477</v>
      </c>
      <c r="I397" s="522"/>
      <c r="J397" s="522"/>
      <c r="K397" s="646" t="s">
        <v>2484</v>
      </c>
    </row>
    <row r="398" spans="1:11">
      <c r="A398" s="496"/>
      <c r="B398" s="108"/>
      <c r="C398" s="116"/>
      <c r="E398" s="432" t="s">
        <v>206</v>
      </c>
      <c r="F398" s="525">
        <v>119</v>
      </c>
      <c r="H398" s="525">
        <v>10</v>
      </c>
      <c r="I398" s="522"/>
      <c r="J398" s="522"/>
      <c r="K398" s="646">
        <f t="shared" si="6"/>
        <v>31</v>
      </c>
    </row>
    <row r="399" spans="1:11">
      <c r="A399" s="496"/>
      <c r="B399" s="108"/>
      <c r="C399" s="108"/>
      <c r="E399" s="523"/>
      <c r="F399" s="108"/>
      <c r="G399" s="94"/>
      <c r="I399" s="522"/>
      <c r="J399" s="522"/>
      <c r="K399" s="646">
        <f t="shared" si="6"/>
        <v>21</v>
      </c>
    </row>
    <row r="400" spans="1:11">
      <c r="A400" s="496"/>
      <c r="B400" s="148"/>
      <c r="C400" s="108"/>
      <c r="E400" s="432"/>
      <c r="F400" s="108"/>
      <c r="G400" s="94"/>
      <c r="I400" s="522"/>
      <c r="J400" s="522"/>
      <c r="K400" s="646">
        <f t="shared" si="6"/>
        <v>21</v>
      </c>
    </row>
    <row r="401" spans="1:11">
      <c r="A401" s="496"/>
      <c r="B401" s="148"/>
      <c r="C401" s="148"/>
      <c r="E401" s="431" t="s">
        <v>1913</v>
      </c>
      <c r="F401" s="497" t="s">
        <v>1242</v>
      </c>
      <c r="G401" s="497" t="s">
        <v>1387</v>
      </c>
      <c r="J401" s="497"/>
      <c r="K401" s="646">
        <f t="shared" si="6"/>
        <v>21</v>
      </c>
    </row>
    <row r="402" spans="1:11">
      <c r="A402" s="496"/>
      <c r="B402" s="123"/>
      <c r="C402" s="148"/>
      <c r="E402" s="432" t="s">
        <v>138</v>
      </c>
      <c r="F402" s="432">
        <v>94</v>
      </c>
      <c r="G402" s="94"/>
      <c r="H402" s="525">
        <v>10</v>
      </c>
      <c r="J402" s="525"/>
      <c r="K402" s="646">
        <f t="shared" si="6"/>
        <v>31</v>
      </c>
    </row>
    <row r="403" spans="1:11">
      <c r="A403" s="496"/>
      <c r="B403" s="108"/>
      <c r="C403" s="108"/>
      <c r="E403" s="432" t="s">
        <v>378</v>
      </c>
      <c r="F403" s="432">
        <v>122</v>
      </c>
      <c r="G403" s="94"/>
      <c r="H403" s="525">
        <v>6</v>
      </c>
      <c r="I403" s="94"/>
      <c r="J403" s="94"/>
      <c r="K403" s="646">
        <f t="shared" si="6"/>
        <v>27</v>
      </c>
    </row>
    <row r="404" spans="1:11">
      <c r="A404" s="496"/>
      <c r="B404" s="101"/>
      <c r="C404" s="94"/>
      <c r="E404" s="432" t="s">
        <v>190</v>
      </c>
      <c r="F404" s="432">
        <v>107</v>
      </c>
      <c r="G404" s="94"/>
      <c r="H404" s="525">
        <v>7</v>
      </c>
      <c r="I404" s="94"/>
      <c r="J404" s="94"/>
      <c r="K404" s="646">
        <f t="shared" si="6"/>
        <v>28</v>
      </c>
    </row>
    <row r="405" spans="1:11">
      <c r="A405" s="496"/>
      <c r="B405" s="101"/>
      <c r="C405" s="94"/>
      <c r="E405" s="432" t="s">
        <v>204</v>
      </c>
      <c r="F405" s="432">
        <v>102</v>
      </c>
      <c r="G405" s="94"/>
      <c r="H405" s="525">
        <v>15</v>
      </c>
      <c r="J405" s="497"/>
      <c r="K405" s="646">
        <f t="shared" si="6"/>
        <v>36</v>
      </c>
    </row>
    <row r="406" spans="1:11">
      <c r="A406" s="496"/>
      <c r="B406" s="123"/>
      <c r="C406" s="148"/>
      <c r="E406" s="432" t="s">
        <v>1261</v>
      </c>
      <c r="F406" s="432"/>
      <c r="G406" s="94"/>
      <c r="H406" s="94">
        <v>15</v>
      </c>
      <c r="J406" s="94"/>
      <c r="K406" s="646">
        <f t="shared" si="6"/>
        <v>36</v>
      </c>
    </row>
    <row r="407" spans="1:11">
      <c r="A407" s="496"/>
      <c r="B407" s="108"/>
      <c r="C407" s="108"/>
      <c r="E407" s="108" t="s">
        <v>1601</v>
      </c>
      <c r="F407" s="108">
        <v>151</v>
      </c>
      <c r="G407" s="94">
        <f>F407*2</f>
        <v>302</v>
      </c>
      <c r="H407" s="94">
        <v>15</v>
      </c>
      <c r="J407" s="94"/>
      <c r="K407" s="646">
        <f t="shared" si="6"/>
        <v>36</v>
      </c>
    </row>
    <row r="408" spans="1:11">
      <c r="A408" s="496"/>
      <c r="B408" s="107"/>
      <c r="C408" s="136"/>
      <c r="E408" s="108" t="s">
        <v>1602</v>
      </c>
      <c r="F408" s="108">
        <v>176</v>
      </c>
      <c r="G408" s="94">
        <f>F408*4</f>
        <v>704</v>
      </c>
      <c r="H408" s="525">
        <v>16</v>
      </c>
      <c r="J408" s="94"/>
      <c r="K408" s="646">
        <f t="shared" si="6"/>
        <v>37</v>
      </c>
    </row>
    <row r="409" spans="1:11">
      <c r="A409" s="496"/>
      <c r="B409" s="148"/>
      <c r="C409" s="108"/>
      <c r="E409" s="432" t="s">
        <v>388</v>
      </c>
      <c r="F409" s="432">
        <v>142</v>
      </c>
      <c r="G409" s="432"/>
      <c r="H409" s="525">
        <v>10</v>
      </c>
      <c r="J409" s="94"/>
      <c r="K409" s="646">
        <f t="shared" si="6"/>
        <v>31</v>
      </c>
    </row>
    <row r="410" spans="1:11">
      <c r="A410" s="496"/>
      <c r="B410" s="108"/>
      <c r="C410" s="116"/>
      <c r="E410" s="432" t="s">
        <v>390</v>
      </c>
      <c r="F410" s="432">
        <v>97</v>
      </c>
      <c r="G410" s="432"/>
      <c r="H410" s="525">
        <v>15</v>
      </c>
      <c r="J410" s="94"/>
      <c r="K410" s="646">
        <f t="shared" si="6"/>
        <v>36</v>
      </c>
    </row>
    <row r="411" spans="1:11">
      <c r="A411" s="496"/>
      <c r="B411" s="108"/>
      <c r="C411" s="116"/>
      <c r="E411" s="432" t="s">
        <v>2280</v>
      </c>
      <c r="F411" s="432"/>
      <c r="G411" s="432"/>
      <c r="H411" s="522"/>
      <c r="J411" s="94"/>
      <c r="K411" s="646">
        <f t="shared" si="6"/>
        <v>21</v>
      </c>
    </row>
    <row r="412" spans="1:11">
      <c r="A412" s="496"/>
      <c r="B412" s="148"/>
      <c r="C412" s="108"/>
      <c r="E412" s="432"/>
      <c r="F412" s="512"/>
      <c r="G412" s="522"/>
      <c r="H412" s="497"/>
      <c r="J412" s="94"/>
      <c r="K412" s="646">
        <f t="shared" si="6"/>
        <v>21</v>
      </c>
    </row>
    <row r="413" spans="1:11">
      <c r="A413" s="496"/>
      <c r="B413" s="94"/>
      <c r="C413" s="94"/>
      <c r="E413" s="432"/>
      <c r="F413" s="512"/>
      <c r="H413" s="432"/>
      <c r="J413" s="94"/>
      <c r="K413" s="646">
        <f t="shared" si="6"/>
        <v>21</v>
      </c>
    </row>
    <row r="414" spans="1:11">
      <c r="A414" s="496"/>
      <c r="B414" s="123"/>
      <c r="C414" s="148"/>
      <c r="E414" s="431" t="s">
        <v>965</v>
      </c>
      <c r="F414" s="497" t="s">
        <v>1242</v>
      </c>
      <c r="H414" s="498" t="s">
        <v>2477</v>
      </c>
      <c r="J414" s="94"/>
      <c r="K414" s="646" t="e">
        <f t="shared" si="6"/>
        <v>#VALUE!</v>
      </c>
    </row>
    <row r="415" spans="1:11" ht="15.6">
      <c r="A415" s="496"/>
      <c r="B415" s="154"/>
      <c r="C415" s="154"/>
      <c r="E415" s="432" t="s">
        <v>304</v>
      </c>
      <c r="F415" s="432">
        <v>80</v>
      </c>
      <c r="H415" s="525">
        <v>14</v>
      </c>
      <c r="J415" s="94"/>
      <c r="K415" s="646">
        <f t="shared" si="6"/>
        <v>35</v>
      </c>
    </row>
    <row r="416" spans="1:11" ht="15.6">
      <c r="A416" s="496"/>
      <c r="B416" s="123"/>
      <c r="C416" s="153"/>
      <c r="E416" s="108" t="s">
        <v>2266</v>
      </c>
      <c r="F416" s="110" t="s">
        <v>1263</v>
      </c>
      <c r="H416" s="522" t="s">
        <v>2571</v>
      </c>
      <c r="I416" s="522"/>
      <c r="J416" s="522"/>
      <c r="K416" s="646" t="e">
        <f t="shared" si="6"/>
        <v>#VALUE!</v>
      </c>
    </row>
    <row r="417" spans="1:11" ht="15.6">
      <c r="A417" s="496"/>
      <c r="B417" s="123"/>
      <c r="C417" s="153"/>
      <c r="E417" s="108" t="s">
        <v>2265</v>
      </c>
      <c r="F417" s="110" t="s">
        <v>1263</v>
      </c>
      <c r="H417" s="522" t="s">
        <v>2571</v>
      </c>
      <c r="I417" s="522"/>
      <c r="J417" s="522"/>
      <c r="K417" s="646" t="e">
        <f t="shared" si="6"/>
        <v>#VALUE!</v>
      </c>
    </row>
    <row r="418" spans="1:11" ht="15.6">
      <c r="A418" s="496"/>
      <c r="B418" s="123"/>
      <c r="C418" s="153"/>
      <c r="E418" s="108" t="s">
        <v>2408</v>
      </c>
      <c r="F418" s="110" t="s">
        <v>1263</v>
      </c>
      <c r="H418" s="522" t="s">
        <v>2571</v>
      </c>
      <c r="J418" s="497"/>
      <c r="K418" s="646" t="e">
        <f t="shared" si="6"/>
        <v>#VALUE!</v>
      </c>
    </row>
    <row r="419" spans="1:11" ht="15.6">
      <c r="A419" s="496"/>
      <c r="B419" s="123"/>
      <c r="C419" s="153"/>
      <c r="E419" s="108" t="s">
        <v>2261</v>
      </c>
      <c r="F419" s="110" t="s">
        <v>1263</v>
      </c>
      <c r="H419" s="522" t="s">
        <v>2571</v>
      </c>
      <c r="J419" s="432"/>
      <c r="K419" s="646" t="e">
        <f t="shared" si="6"/>
        <v>#VALUE!</v>
      </c>
    </row>
    <row r="420" spans="1:11" ht="15.6">
      <c r="A420" s="496"/>
      <c r="B420" s="154"/>
      <c r="C420" s="154"/>
      <c r="E420" s="108" t="s">
        <v>2264</v>
      </c>
      <c r="F420" s="110" t="s">
        <v>1263</v>
      </c>
      <c r="H420" s="522" t="s">
        <v>2571</v>
      </c>
      <c r="J420" s="108"/>
      <c r="K420" s="646" t="e">
        <f t="shared" si="6"/>
        <v>#VALUE!</v>
      </c>
    </row>
    <row r="421" spans="1:11">
      <c r="A421" s="496"/>
      <c r="B421" s="148"/>
      <c r="C421" s="108"/>
      <c r="E421" s="108" t="s">
        <v>2263</v>
      </c>
      <c r="F421" s="110" t="s">
        <v>1263</v>
      </c>
      <c r="H421" s="522" t="s">
        <v>2571</v>
      </c>
      <c r="J421" s="108"/>
      <c r="K421" s="646" t="e">
        <f t="shared" si="6"/>
        <v>#VALUE!</v>
      </c>
    </row>
    <row r="422" spans="1:11">
      <c r="A422" s="496"/>
      <c r="B422" s="110"/>
      <c r="C422" s="108"/>
      <c r="E422" s="108" t="s">
        <v>2262</v>
      </c>
      <c r="F422" s="110" t="s">
        <v>1263</v>
      </c>
      <c r="H422" s="522" t="s">
        <v>2571</v>
      </c>
      <c r="J422" s="108"/>
      <c r="K422" s="646" t="e">
        <f t="shared" si="6"/>
        <v>#VALUE!</v>
      </c>
    </row>
    <row r="423" spans="1:11">
      <c r="A423" s="496"/>
      <c r="B423" s="148"/>
      <c r="C423" s="108"/>
      <c r="E423" s="438" t="s">
        <v>1914</v>
      </c>
      <c r="F423" s="432"/>
      <c r="G423" s="522"/>
      <c r="H423" s="522"/>
      <c r="J423" s="108"/>
      <c r="K423" s="646">
        <f t="shared" si="6"/>
        <v>21</v>
      </c>
    </row>
    <row r="424" spans="1:11">
      <c r="A424" s="496"/>
      <c r="B424" s="148"/>
      <c r="C424" s="108"/>
      <c r="E424" s="438" t="s">
        <v>1915</v>
      </c>
      <c r="F424" s="108"/>
      <c r="G424" s="522"/>
      <c r="H424" s="522"/>
      <c r="J424" s="108"/>
      <c r="K424" s="646">
        <f t="shared" si="6"/>
        <v>21</v>
      </c>
    </row>
    <row r="425" spans="1:11">
      <c r="A425" s="496"/>
      <c r="B425" s="108"/>
      <c r="C425" s="108"/>
      <c r="E425" s="438" t="s">
        <v>1916</v>
      </c>
      <c r="F425" s="432"/>
      <c r="G425" s="522"/>
      <c r="H425" s="522"/>
      <c r="J425" s="108"/>
      <c r="K425" s="646">
        <f t="shared" si="6"/>
        <v>21</v>
      </c>
    </row>
    <row r="426" spans="1:11" ht="15.6">
      <c r="A426" s="496"/>
      <c r="B426" s="123"/>
      <c r="C426" s="153"/>
      <c r="E426" s="110" t="s">
        <v>1917</v>
      </c>
      <c r="F426" s="432"/>
      <c r="G426" s="522"/>
      <c r="H426" s="522"/>
      <c r="J426" s="108"/>
      <c r="K426" s="646">
        <f t="shared" si="6"/>
        <v>21</v>
      </c>
    </row>
    <row r="427" spans="1:11">
      <c r="A427" s="496"/>
      <c r="B427" s="148"/>
      <c r="C427" s="108"/>
      <c r="E427" s="110" t="s">
        <v>1918</v>
      </c>
      <c r="F427" s="432"/>
      <c r="G427" s="522"/>
      <c r="H427" s="522"/>
      <c r="I427" s="522"/>
      <c r="J427" s="522"/>
      <c r="K427" s="646">
        <f t="shared" si="6"/>
        <v>21</v>
      </c>
    </row>
    <row r="428" spans="1:11">
      <c r="A428" s="496"/>
      <c r="B428" s="108"/>
      <c r="C428" s="116"/>
      <c r="E428" s="110" t="s">
        <v>1919</v>
      </c>
      <c r="F428" s="432"/>
      <c r="G428" s="522"/>
      <c r="H428" s="522"/>
      <c r="I428" s="522"/>
      <c r="J428" s="522"/>
      <c r="K428" s="646">
        <f t="shared" si="6"/>
        <v>21</v>
      </c>
    </row>
    <row r="429" spans="1:11">
      <c r="A429" s="496"/>
      <c r="B429" s="108"/>
      <c r="C429" s="116"/>
      <c r="E429" s="442" t="s">
        <v>1912</v>
      </c>
      <c r="F429" s="538"/>
      <c r="G429" s="539"/>
      <c r="H429" s="522"/>
      <c r="I429" s="522"/>
      <c r="J429" s="522"/>
      <c r="K429" s="646">
        <f t="shared" si="6"/>
        <v>21</v>
      </c>
    </row>
    <row r="430" spans="1:11">
      <c r="A430" s="496"/>
      <c r="B430" s="148"/>
      <c r="C430" s="108"/>
      <c r="E430" s="110"/>
      <c r="F430" s="432"/>
      <c r="G430" s="522"/>
      <c r="H430" s="522"/>
      <c r="I430" s="522"/>
      <c r="J430" s="522"/>
      <c r="K430" s="646">
        <f t="shared" si="6"/>
        <v>21</v>
      </c>
    </row>
    <row r="431" spans="1:11" ht="15.6">
      <c r="A431" s="496"/>
      <c r="B431" s="123"/>
      <c r="C431" s="153"/>
      <c r="E431" s="110"/>
      <c r="F431" s="432"/>
      <c r="G431" s="522"/>
      <c r="H431" s="522"/>
      <c r="I431" s="522"/>
      <c r="J431" s="522"/>
      <c r="K431" s="646">
        <f t="shared" si="6"/>
        <v>21</v>
      </c>
    </row>
    <row r="432" spans="1:11">
      <c r="A432" s="496"/>
      <c r="B432" s="123"/>
      <c r="C432" s="123"/>
      <c r="E432" s="431" t="s">
        <v>985</v>
      </c>
      <c r="F432" s="497" t="s">
        <v>1242</v>
      </c>
      <c r="G432" s="497"/>
      <c r="H432" s="522"/>
      <c r="I432" s="522"/>
      <c r="J432" s="522"/>
      <c r="K432" s="646">
        <f t="shared" si="6"/>
        <v>21</v>
      </c>
    </row>
    <row r="433" spans="1:11" ht="15.6">
      <c r="A433" s="496"/>
      <c r="B433" s="123"/>
      <c r="C433" s="153"/>
      <c r="E433" s="432" t="s">
        <v>211</v>
      </c>
      <c r="F433" s="432" t="s">
        <v>1262</v>
      </c>
      <c r="G433" s="432"/>
      <c r="H433" s="522" t="s">
        <v>2571</v>
      </c>
      <c r="I433" s="522"/>
      <c r="J433" s="522"/>
      <c r="K433" s="646" t="e">
        <f t="shared" si="6"/>
        <v>#VALUE!</v>
      </c>
    </row>
    <row r="434" spans="1:11">
      <c r="A434" s="496"/>
      <c r="B434" s="107"/>
      <c r="C434" s="107"/>
      <c r="E434" s="500"/>
      <c r="F434" s="432"/>
      <c r="G434" s="522"/>
      <c r="H434" s="522"/>
      <c r="I434" s="522"/>
      <c r="J434" s="522"/>
      <c r="K434" s="646">
        <f t="shared" si="6"/>
        <v>21</v>
      </c>
    </row>
    <row r="435" spans="1:11">
      <c r="A435" s="496"/>
      <c r="B435" s="148"/>
      <c r="C435" s="108"/>
      <c r="E435" s="432"/>
      <c r="F435" s="432"/>
      <c r="G435" s="522"/>
      <c r="H435" s="522"/>
      <c r="I435" s="522"/>
      <c r="J435" s="522"/>
      <c r="K435" s="646">
        <f t="shared" si="6"/>
        <v>21</v>
      </c>
    </row>
    <row r="436" spans="1:11" ht="15.6">
      <c r="A436" s="496"/>
      <c r="B436" s="154"/>
      <c r="C436" s="154"/>
      <c r="E436" s="441" t="s">
        <v>1920</v>
      </c>
      <c r="F436" s="432"/>
      <c r="G436" s="522"/>
      <c r="H436" s="522"/>
      <c r="J436" s="497"/>
      <c r="K436" s="646">
        <f t="shared" si="6"/>
        <v>21</v>
      </c>
    </row>
    <row r="437" spans="1:11" ht="15.6">
      <c r="A437" s="496"/>
      <c r="B437" s="123"/>
      <c r="C437" s="153"/>
      <c r="E437" s="431" t="s">
        <v>74</v>
      </c>
      <c r="F437" s="497" t="s">
        <v>1242</v>
      </c>
      <c r="G437" s="497"/>
      <c r="H437" s="498" t="s">
        <v>2477</v>
      </c>
      <c r="J437" s="525"/>
      <c r="K437" s="646" t="e">
        <f t="shared" si="6"/>
        <v>#VALUE!</v>
      </c>
    </row>
    <row r="438" spans="1:11">
      <c r="A438" s="496"/>
      <c r="B438" s="108"/>
      <c r="C438" s="108"/>
      <c r="E438" s="108" t="s">
        <v>1264</v>
      </c>
      <c r="F438" s="108">
        <v>220</v>
      </c>
      <c r="G438" s="110"/>
      <c r="H438" s="94">
        <v>12</v>
      </c>
      <c r="I438" s="522"/>
      <c r="J438" s="522"/>
      <c r="K438" s="646">
        <f t="shared" si="6"/>
        <v>33</v>
      </c>
    </row>
    <row r="439" spans="1:11">
      <c r="A439" s="496"/>
      <c r="B439" s="108"/>
      <c r="C439" s="108"/>
      <c r="E439" s="107" t="s">
        <v>1596</v>
      </c>
      <c r="F439" s="108" t="s">
        <v>1268</v>
      </c>
      <c r="G439" s="110"/>
      <c r="H439" s="540" t="s">
        <v>2571</v>
      </c>
      <c r="I439" s="522"/>
      <c r="J439" s="522"/>
      <c r="K439" s="646" t="e">
        <f t="shared" si="6"/>
        <v>#VALUE!</v>
      </c>
    </row>
    <row r="440" spans="1:11">
      <c r="A440" s="496"/>
      <c r="B440" s="148"/>
      <c r="C440" s="108"/>
      <c r="E440" s="108" t="s">
        <v>1265</v>
      </c>
      <c r="F440" s="108">
        <v>255</v>
      </c>
      <c r="G440" s="110"/>
      <c r="H440" s="94">
        <v>29</v>
      </c>
      <c r="I440" s="522"/>
      <c r="J440" s="522"/>
      <c r="K440" s="646">
        <f t="shared" si="6"/>
        <v>50</v>
      </c>
    </row>
    <row r="441" spans="1:11">
      <c r="A441" s="496"/>
      <c r="B441" s="108"/>
      <c r="C441" s="108"/>
      <c r="E441" s="108" t="s">
        <v>889</v>
      </c>
      <c r="F441" s="108">
        <v>220</v>
      </c>
      <c r="G441" s="110"/>
      <c r="H441" s="94">
        <v>13</v>
      </c>
      <c r="I441" s="497"/>
      <c r="J441" s="497"/>
      <c r="K441" s="646">
        <f t="shared" si="6"/>
        <v>34</v>
      </c>
    </row>
    <row r="442" spans="1:11">
      <c r="A442" s="496"/>
      <c r="B442" s="108"/>
      <c r="C442" s="108"/>
      <c r="E442" s="108" t="s">
        <v>1266</v>
      </c>
      <c r="F442" s="108">
        <v>270</v>
      </c>
      <c r="G442" s="110"/>
      <c r="H442" s="94">
        <v>13</v>
      </c>
      <c r="I442" s="108"/>
      <c r="J442" s="94"/>
      <c r="K442" s="646">
        <f t="shared" si="6"/>
        <v>34</v>
      </c>
    </row>
    <row r="443" spans="1:11">
      <c r="A443" s="496"/>
      <c r="B443" s="148"/>
      <c r="C443" s="108"/>
      <c r="E443" s="108" t="s">
        <v>1611</v>
      </c>
      <c r="F443" s="108">
        <v>220</v>
      </c>
      <c r="G443" s="110"/>
      <c r="H443" s="94">
        <v>16</v>
      </c>
      <c r="I443" s="108"/>
      <c r="J443" s="108"/>
      <c r="K443" s="646">
        <f t="shared" si="6"/>
        <v>37</v>
      </c>
    </row>
    <row r="444" spans="1:11" ht="15.6">
      <c r="A444" s="496"/>
      <c r="B444" s="123"/>
      <c r="C444" s="153"/>
      <c r="E444" s="432" t="s">
        <v>1594</v>
      </c>
      <c r="F444" s="432">
        <v>164</v>
      </c>
      <c r="G444" s="512"/>
      <c r="H444" s="94">
        <v>16</v>
      </c>
      <c r="I444" s="108"/>
      <c r="J444" s="94"/>
      <c r="K444" s="646">
        <f t="shared" si="6"/>
        <v>37</v>
      </c>
    </row>
    <row r="445" spans="1:11" ht="15.6">
      <c r="A445" s="496"/>
      <c r="B445" s="123"/>
      <c r="C445" s="153"/>
      <c r="E445" s="432" t="s">
        <v>238</v>
      </c>
      <c r="F445" s="432">
        <v>181</v>
      </c>
      <c r="G445" s="512"/>
      <c r="H445" s="525">
        <v>9</v>
      </c>
      <c r="I445" s="108"/>
      <c r="J445" s="94"/>
      <c r="K445" s="646">
        <f t="shared" si="6"/>
        <v>30</v>
      </c>
    </row>
    <row r="446" spans="1:11">
      <c r="A446" s="496"/>
      <c r="B446" s="108"/>
      <c r="C446" s="116"/>
      <c r="E446" s="432" t="s">
        <v>1267</v>
      </c>
      <c r="F446" s="108" t="s">
        <v>1268</v>
      </c>
      <c r="G446" s="503"/>
      <c r="H446" s="94" t="s">
        <v>1159</v>
      </c>
      <c r="I446" s="108"/>
      <c r="J446" s="94"/>
      <c r="K446" s="646" t="s">
        <v>690</v>
      </c>
    </row>
    <row r="447" spans="1:11" ht="13.8" customHeight="1">
      <c r="A447" s="496"/>
      <c r="B447" s="153"/>
      <c r="C447" s="153"/>
      <c r="E447" s="432" t="s">
        <v>1269</v>
      </c>
      <c r="F447" s="432">
        <v>181</v>
      </c>
      <c r="G447" s="512"/>
      <c r="H447" s="525">
        <v>9</v>
      </c>
      <c r="I447" s="108"/>
      <c r="J447" s="94"/>
      <c r="K447" s="646">
        <f t="shared" si="6"/>
        <v>30</v>
      </c>
    </row>
    <row r="448" spans="1:11" ht="15.6">
      <c r="A448" s="496"/>
      <c r="B448" s="154"/>
      <c r="C448" s="154"/>
      <c r="E448" s="108" t="s">
        <v>1595</v>
      </c>
      <c r="F448" s="108">
        <v>245</v>
      </c>
      <c r="G448" s="110"/>
      <c r="H448" s="540">
        <v>16</v>
      </c>
      <c r="I448" s="432"/>
      <c r="J448" s="94"/>
      <c r="K448" s="646">
        <f t="shared" si="6"/>
        <v>37</v>
      </c>
    </row>
    <row r="449" spans="1:11">
      <c r="A449" s="496"/>
      <c r="B449" s="123"/>
      <c r="C449" s="148"/>
      <c r="E449" s="108" t="s">
        <v>1270</v>
      </c>
      <c r="F449" s="108">
        <v>220</v>
      </c>
      <c r="G449" s="110"/>
      <c r="H449" s="141" t="s">
        <v>2571</v>
      </c>
      <c r="I449" s="432"/>
      <c r="J449" s="94"/>
      <c r="K449" s="646" t="e">
        <f>SUM(H449+14+7)</f>
        <v>#VALUE!</v>
      </c>
    </row>
    <row r="450" spans="1:11">
      <c r="A450" s="496"/>
      <c r="B450" s="123"/>
      <c r="C450" s="148"/>
      <c r="E450" s="108" t="s">
        <v>2409</v>
      </c>
      <c r="F450" s="108">
        <v>220</v>
      </c>
      <c r="G450" s="110"/>
      <c r="H450" s="94">
        <v>15</v>
      </c>
      <c r="I450" s="108"/>
      <c r="J450" s="108"/>
      <c r="K450" s="646">
        <f t="shared" si="6"/>
        <v>36</v>
      </c>
    </row>
    <row r="451" spans="1:11">
      <c r="A451" s="496"/>
      <c r="B451" s="123"/>
      <c r="C451" s="148"/>
      <c r="E451" s="108" t="s">
        <v>1271</v>
      </c>
      <c r="F451" s="108" t="s">
        <v>1268</v>
      </c>
      <c r="G451" s="503"/>
      <c r="H451" s="94">
        <v>15</v>
      </c>
      <c r="I451" s="432"/>
      <c r="J451" s="94"/>
      <c r="K451" s="646">
        <f t="shared" si="6"/>
        <v>36</v>
      </c>
    </row>
    <row r="452" spans="1:11">
      <c r="A452" s="496"/>
      <c r="B452" s="123"/>
      <c r="C452" s="148"/>
      <c r="E452" s="108" t="s">
        <v>2042</v>
      </c>
      <c r="F452" s="108" t="s">
        <v>1268</v>
      </c>
      <c r="G452" s="503"/>
      <c r="H452" s="94" t="s">
        <v>1159</v>
      </c>
      <c r="I452" s="108"/>
      <c r="J452" s="94"/>
      <c r="K452" s="646" t="s">
        <v>690</v>
      </c>
    </row>
    <row r="453" spans="1:11">
      <c r="A453" s="496"/>
      <c r="B453" s="123"/>
      <c r="C453" s="148"/>
      <c r="E453" s="504"/>
      <c r="F453" s="504"/>
      <c r="G453" s="503"/>
      <c r="H453" s="540" t="s">
        <v>1159</v>
      </c>
      <c r="I453" s="108"/>
      <c r="J453" s="94"/>
      <c r="K453" s="646" t="s">
        <v>690</v>
      </c>
    </row>
    <row r="454" spans="1:11">
      <c r="A454" s="496"/>
      <c r="B454" s="108"/>
      <c r="C454" s="108"/>
      <c r="E454" s="108" t="s">
        <v>1593</v>
      </c>
      <c r="F454" s="108">
        <v>238</v>
      </c>
      <c r="G454" s="110"/>
      <c r="H454" s="94">
        <v>18</v>
      </c>
      <c r="I454" s="108"/>
      <c r="J454" s="94"/>
      <c r="K454" s="646">
        <f t="shared" si="6"/>
        <v>39</v>
      </c>
    </row>
    <row r="455" spans="1:11">
      <c r="A455" s="496"/>
      <c r="B455" s="101"/>
      <c r="C455" s="101"/>
      <c r="E455" s="108" t="s">
        <v>1272</v>
      </c>
      <c r="F455" s="108">
        <v>232</v>
      </c>
      <c r="G455" s="110"/>
      <c r="H455" s="94">
        <v>12</v>
      </c>
      <c r="I455" s="108"/>
      <c r="J455" s="108"/>
      <c r="K455" s="646">
        <f t="shared" si="6"/>
        <v>33</v>
      </c>
    </row>
    <row r="456" spans="1:11">
      <c r="A456" s="496"/>
      <c r="B456" s="148"/>
      <c r="C456" s="148"/>
      <c r="E456" s="108" t="s">
        <v>1273</v>
      </c>
      <c r="F456" s="108">
        <v>285</v>
      </c>
      <c r="G456" s="110"/>
      <c r="H456" s="94">
        <v>16</v>
      </c>
      <c r="I456" s="504"/>
      <c r="J456" s="504"/>
      <c r="K456" s="646">
        <f t="shared" si="6"/>
        <v>37</v>
      </c>
    </row>
    <row r="457" spans="1:11">
      <c r="A457" s="496"/>
      <c r="B457" s="148"/>
      <c r="C457" s="148"/>
      <c r="E457" s="110"/>
      <c r="F457" s="108"/>
      <c r="G457" s="108"/>
      <c r="H457" s="525"/>
      <c r="I457" s="504"/>
      <c r="J457" s="96"/>
      <c r="K457" s="646">
        <f t="shared" ref="K457:K520" si="7">SUM(H457+14+7)</f>
        <v>21</v>
      </c>
    </row>
    <row r="458" spans="1:11">
      <c r="A458" s="496"/>
      <c r="B458" s="147"/>
      <c r="C458" s="158"/>
      <c r="E458" s="431" t="s">
        <v>1921</v>
      </c>
      <c r="F458" s="497" t="s">
        <v>1242</v>
      </c>
      <c r="G458" s="497"/>
      <c r="H458" s="498" t="s">
        <v>2477</v>
      </c>
      <c r="I458" s="108"/>
      <c r="J458" s="94"/>
      <c r="K458" s="646" t="e">
        <f t="shared" si="7"/>
        <v>#VALUE!</v>
      </c>
    </row>
    <row r="459" spans="1:11" ht="15.6">
      <c r="A459" s="496"/>
      <c r="B459" s="151"/>
      <c r="C459" s="166"/>
      <c r="E459" s="432" t="s">
        <v>118</v>
      </c>
      <c r="F459" s="525">
        <v>360</v>
      </c>
      <c r="G459" s="432"/>
      <c r="H459" s="525">
        <v>16</v>
      </c>
      <c r="I459" s="108"/>
      <c r="J459" s="94"/>
      <c r="K459" s="646">
        <f t="shared" si="7"/>
        <v>37</v>
      </c>
    </row>
    <row r="460" spans="1:11">
      <c r="A460" s="496"/>
      <c r="B460" s="114"/>
      <c r="C460" s="109"/>
      <c r="E460" s="108" t="s">
        <v>1274</v>
      </c>
      <c r="F460" s="94">
        <v>454</v>
      </c>
      <c r="G460" s="108"/>
      <c r="H460" s="94">
        <v>19</v>
      </c>
      <c r="I460" s="108"/>
      <c r="J460" s="94"/>
      <c r="K460" s="646">
        <f t="shared" si="7"/>
        <v>40</v>
      </c>
    </row>
    <row r="461" spans="1:11">
      <c r="A461" s="496"/>
      <c r="B461" s="121"/>
      <c r="C461" s="156"/>
      <c r="E461" s="108"/>
      <c r="F461" s="108"/>
      <c r="G461" s="108"/>
      <c r="H461" s="541"/>
      <c r="I461" s="108"/>
      <c r="J461" s="108"/>
      <c r="K461" s="646">
        <f t="shared" si="7"/>
        <v>21</v>
      </c>
    </row>
    <row r="462" spans="1:11">
      <c r="A462" s="496"/>
      <c r="B462" s="121"/>
      <c r="C462" s="156"/>
      <c r="E462" s="432"/>
      <c r="F462" s="432"/>
      <c r="G462" s="522"/>
      <c r="H462" s="541"/>
      <c r="I462" s="497"/>
      <c r="J462" s="497"/>
      <c r="K462" s="646">
        <f t="shared" si="7"/>
        <v>21</v>
      </c>
    </row>
    <row r="463" spans="1:11">
      <c r="A463" s="496"/>
      <c r="B463" s="121"/>
      <c r="C463" s="122"/>
      <c r="E463" s="432"/>
      <c r="F463" s="432"/>
      <c r="G463" s="522"/>
      <c r="H463" s="541"/>
      <c r="I463" s="525"/>
      <c r="J463" s="525"/>
      <c r="K463" s="646">
        <f t="shared" si="7"/>
        <v>21</v>
      </c>
    </row>
    <row r="464" spans="1:11">
      <c r="A464" s="496"/>
      <c r="B464" s="155"/>
      <c r="C464" s="167"/>
      <c r="E464" s="443" t="s">
        <v>1928</v>
      </c>
      <c r="F464" s="542" t="s">
        <v>1242</v>
      </c>
      <c r="G464" s="542"/>
      <c r="H464" s="541" t="s">
        <v>2571</v>
      </c>
      <c r="I464" s="94"/>
      <c r="J464" s="94"/>
      <c r="K464" s="646" t="e">
        <f t="shared" si="7"/>
        <v>#VALUE!</v>
      </c>
    </row>
    <row r="465" spans="1:11">
      <c r="A465" s="496"/>
      <c r="B465" s="114"/>
      <c r="C465" s="90"/>
      <c r="E465" s="107" t="s">
        <v>1929</v>
      </c>
      <c r="F465" s="107">
        <v>275</v>
      </c>
      <c r="G465" s="107"/>
      <c r="H465" s="541" t="s">
        <v>2480</v>
      </c>
      <c r="I465" s="94"/>
      <c r="J465" s="94"/>
      <c r="K465" s="646" t="s">
        <v>690</v>
      </c>
    </row>
    <row r="466" spans="1:11">
      <c r="A466" s="496"/>
      <c r="B466" s="147"/>
      <c r="C466" s="88"/>
      <c r="E466" s="438"/>
      <c r="F466" s="432"/>
      <c r="G466" s="522"/>
      <c r="H466" s="541"/>
      <c r="I466" s="522"/>
      <c r="J466" s="522"/>
      <c r="K466" s="646">
        <f t="shared" si="7"/>
        <v>21</v>
      </c>
    </row>
    <row r="467" spans="1:11">
      <c r="A467" s="496"/>
      <c r="B467" s="114"/>
      <c r="C467" s="88"/>
      <c r="E467" s="431" t="s">
        <v>1930</v>
      </c>
      <c r="F467" s="497" t="s">
        <v>1242</v>
      </c>
      <c r="G467" s="497"/>
      <c r="H467" s="541" t="s">
        <v>2571</v>
      </c>
      <c r="I467" s="522"/>
      <c r="J467" s="522"/>
      <c r="K467" s="646" t="e">
        <f t="shared" si="7"/>
        <v>#VALUE!</v>
      </c>
    </row>
    <row r="468" spans="1:11" ht="26.4">
      <c r="A468" s="496"/>
      <c r="B468" s="103"/>
      <c r="C468" s="93"/>
      <c r="E468" s="108" t="s">
        <v>1275</v>
      </c>
      <c r="F468" s="94" t="s">
        <v>1248</v>
      </c>
      <c r="G468" s="108"/>
      <c r="H468" s="541" t="s">
        <v>2571</v>
      </c>
      <c r="I468" s="542"/>
      <c r="J468" s="542"/>
      <c r="K468" s="646" t="e">
        <f t="shared" si="7"/>
        <v>#VALUE!</v>
      </c>
    </row>
    <row r="469" spans="1:11">
      <c r="A469" s="496"/>
      <c r="B469" s="112"/>
      <c r="C469" s="131"/>
      <c r="E469" s="432"/>
      <c r="F469" s="432"/>
      <c r="G469" s="522"/>
      <c r="H469" s="541"/>
      <c r="I469" s="108"/>
      <c r="J469" s="108"/>
      <c r="K469" s="646">
        <f t="shared" si="7"/>
        <v>21</v>
      </c>
    </row>
    <row r="470" spans="1:11">
      <c r="A470" s="496"/>
      <c r="B470" s="114"/>
      <c r="C470" s="108"/>
      <c r="E470" s="432"/>
      <c r="F470" s="432"/>
      <c r="G470" s="522"/>
      <c r="H470" s="541"/>
      <c r="I470" s="522"/>
      <c r="J470" s="522"/>
      <c r="K470" s="646">
        <f t="shared" si="7"/>
        <v>21</v>
      </c>
    </row>
    <row r="471" spans="1:11" ht="15.6">
      <c r="A471" s="496"/>
      <c r="B471" s="105"/>
      <c r="C471" s="106"/>
      <c r="E471" s="444"/>
      <c r="F471" s="432"/>
      <c r="G471" s="522"/>
      <c r="H471" s="541"/>
      <c r="I471" s="497"/>
      <c r="J471" s="497"/>
      <c r="K471" s="646">
        <f t="shared" si="7"/>
        <v>21</v>
      </c>
    </row>
    <row r="472" spans="1:11">
      <c r="A472" s="496"/>
      <c r="B472" s="103"/>
      <c r="C472" s="94"/>
      <c r="E472" s="431" t="s">
        <v>996</v>
      </c>
      <c r="F472" s="497" t="s">
        <v>1242</v>
      </c>
      <c r="H472" s="541" t="s">
        <v>2571</v>
      </c>
      <c r="I472" s="94"/>
      <c r="J472" s="94"/>
      <c r="K472" s="646" t="e">
        <f t="shared" si="7"/>
        <v>#VALUE!</v>
      </c>
    </row>
    <row r="473" spans="1:11">
      <c r="A473" s="496"/>
      <c r="B473" s="112"/>
      <c r="C473" s="107"/>
      <c r="E473" s="445" t="s">
        <v>2242</v>
      </c>
      <c r="F473" s="445" t="s">
        <v>1268</v>
      </c>
      <c r="H473" s="541" t="s">
        <v>2571</v>
      </c>
      <c r="I473" s="522"/>
      <c r="J473" s="522"/>
      <c r="K473" s="646" t="e">
        <f t="shared" si="7"/>
        <v>#VALUE!</v>
      </c>
    </row>
    <row r="474" spans="1:11">
      <c r="A474" s="496"/>
      <c r="B474" s="114"/>
      <c r="C474" s="148"/>
      <c r="E474" s="445" t="s">
        <v>2243</v>
      </c>
      <c r="F474" s="445" t="s">
        <v>1268</v>
      </c>
      <c r="H474" s="541" t="s">
        <v>2571</v>
      </c>
      <c r="I474" s="522"/>
      <c r="J474" s="522"/>
      <c r="K474" s="646" t="e">
        <f t="shared" si="7"/>
        <v>#VALUE!</v>
      </c>
    </row>
    <row r="475" spans="1:11">
      <c r="A475" s="496"/>
      <c r="B475" s="112"/>
      <c r="C475" s="131"/>
      <c r="E475" s="509" t="s">
        <v>1933</v>
      </c>
      <c r="F475" s="541"/>
      <c r="G475" s="541"/>
      <c r="H475" s="541"/>
      <c r="I475" s="522"/>
      <c r="J475" s="522"/>
      <c r="K475" s="646">
        <f t="shared" si="7"/>
        <v>21</v>
      </c>
    </row>
    <row r="476" spans="1:11">
      <c r="A476" s="496"/>
      <c r="B476" s="112"/>
      <c r="C476" s="107"/>
      <c r="E476" s="509" t="s">
        <v>1934</v>
      </c>
      <c r="F476" s="509"/>
      <c r="G476" s="541"/>
      <c r="H476" s="541"/>
      <c r="J476" s="497"/>
      <c r="K476" s="646">
        <f t="shared" si="7"/>
        <v>21</v>
      </c>
    </row>
    <row r="477" spans="1:11">
      <c r="A477" s="496"/>
      <c r="B477" s="111"/>
      <c r="C477" s="108"/>
      <c r="E477" s="504" t="s">
        <v>1935</v>
      </c>
      <c r="F477" s="509"/>
      <c r="G477" s="541"/>
      <c r="H477" s="541"/>
      <c r="J477" s="445"/>
      <c r="K477" s="646">
        <f t="shared" si="7"/>
        <v>21</v>
      </c>
    </row>
    <row r="478" spans="1:11">
      <c r="A478" s="496"/>
      <c r="B478" s="103"/>
      <c r="C478" s="101"/>
      <c r="E478" s="504" t="s">
        <v>1936</v>
      </c>
      <c r="F478" s="509"/>
      <c r="G478" s="541"/>
      <c r="H478" s="541"/>
      <c r="J478" s="445"/>
      <c r="K478" s="646">
        <f t="shared" si="7"/>
        <v>21</v>
      </c>
    </row>
    <row r="479" spans="1:11">
      <c r="A479" s="496"/>
      <c r="B479" s="147"/>
      <c r="C479" s="88"/>
      <c r="E479" s="446" t="s">
        <v>1937</v>
      </c>
      <c r="F479" s="509"/>
      <c r="G479" s="541"/>
      <c r="H479" s="541"/>
      <c r="I479" s="541"/>
      <c r="J479" s="541"/>
      <c r="K479" s="646">
        <f t="shared" si="7"/>
        <v>21</v>
      </c>
    </row>
    <row r="480" spans="1:11">
      <c r="A480" s="496"/>
      <c r="B480" s="114"/>
      <c r="C480" s="116"/>
      <c r="E480" s="446" t="s">
        <v>1938</v>
      </c>
      <c r="F480" s="509"/>
      <c r="G480" s="541"/>
      <c r="H480" s="541"/>
      <c r="I480" s="541"/>
      <c r="J480" s="541"/>
      <c r="K480" s="646">
        <f t="shared" si="7"/>
        <v>21</v>
      </c>
    </row>
    <row r="481" spans="1:11">
      <c r="A481" s="496"/>
      <c r="B481" s="147"/>
      <c r="C481" s="158"/>
      <c r="E481" s="446" t="s">
        <v>1939</v>
      </c>
      <c r="F481" s="509"/>
      <c r="G481" s="541"/>
      <c r="H481" s="541"/>
      <c r="I481" s="541"/>
      <c r="J481" s="541"/>
      <c r="K481" s="646">
        <f t="shared" si="7"/>
        <v>21</v>
      </c>
    </row>
    <row r="482" spans="1:11">
      <c r="A482" s="496"/>
      <c r="B482" s="114"/>
      <c r="C482" s="108"/>
      <c r="E482" s="504" t="s">
        <v>1940</v>
      </c>
      <c r="F482" s="509"/>
      <c r="G482" s="541"/>
      <c r="H482" s="541"/>
      <c r="I482" s="541"/>
      <c r="J482" s="541"/>
      <c r="K482" s="646">
        <f t="shared" si="7"/>
        <v>21</v>
      </c>
    </row>
    <row r="483" spans="1:11">
      <c r="A483" s="496"/>
      <c r="B483" s="112"/>
      <c r="C483" s="107"/>
      <c r="E483" s="504" t="s">
        <v>1941</v>
      </c>
      <c r="F483" s="509"/>
      <c r="G483" s="541"/>
      <c r="H483" s="541"/>
      <c r="I483" s="541"/>
      <c r="J483" s="541"/>
      <c r="K483" s="646">
        <f t="shared" si="7"/>
        <v>21</v>
      </c>
    </row>
    <row r="484" spans="1:11">
      <c r="A484" s="496"/>
      <c r="B484" s="114"/>
      <c r="C484" s="90"/>
      <c r="E484" s="504" t="s">
        <v>1925</v>
      </c>
      <c r="F484" s="509"/>
      <c r="G484" s="541"/>
      <c r="H484" s="541"/>
      <c r="I484" s="541"/>
      <c r="J484" s="541"/>
      <c r="K484" s="646">
        <f t="shared" si="7"/>
        <v>21</v>
      </c>
    </row>
    <row r="485" spans="1:11">
      <c r="A485" s="496"/>
      <c r="B485" s="147"/>
      <c r="C485" s="108"/>
      <c r="E485" s="446" t="s">
        <v>1942</v>
      </c>
      <c r="F485" s="509"/>
      <c r="G485" s="541"/>
      <c r="H485" s="541"/>
      <c r="I485" s="541"/>
      <c r="J485" s="541"/>
      <c r="K485" s="646">
        <f t="shared" si="7"/>
        <v>21</v>
      </c>
    </row>
    <row r="486" spans="1:11">
      <c r="A486" s="496"/>
      <c r="B486" s="114"/>
      <c r="C486" s="108"/>
      <c r="E486" s="446" t="s">
        <v>1943</v>
      </c>
      <c r="F486" s="509"/>
      <c r="G486" s="541"/>
      <c r="H486" s="541"/>
      <c r="I486" s="541"/>
      <c r="J486" s="541"/>
      <c r="K486" s="646">
        <f t="shared" si="7"/>
        <v>21</v>
      </c>
    </row>
    <row r="487" spans="1:11">
      <c r="A487" s="496"/>
      <c r="B487" s="114"/>
      <c r="C487" s="108"/>
      <c r="E487" s="504" t="s">
        <v>1927</v>
      </c>
      <c r="F487" s="509"/>
      <c r="G487" s="541"/>
      <c r="H487" s="541"/>
      <c r="I487" s="541"/>
      <c r="J487" s="541"/>
      <c r="K487" s="646">
        <f t="shared" si="7"/>
        <v>21</v>
      </c>
    </row>
    <row r="488" spans="1:11">
      <c r="A488" s="496"/>
      <c r="B488" s="114"/>
      <c r="C488" s="116"/>
      <c r="E488" s="504" t="s">
        <v>1925</v>
      </c>
      <c r="F488" s="509"/>
      <c r="G488" s="541"/>
      <c r="H488" s="541"/>
      <c r="I488" s="541"/>
      <c r="J488" s="541"/>
      <c r="K488" s="646">
        <f t="shared" si="7"/>
        <v>21</v>
      </c>
    </row>
    <row r="489" spans="1:11">
      <c r="A489" s="496"/>
      <c r="B489" s="108"/>
      <c r="C489" s="108"/>
      <c r="E489" s="504" t="s">
        <v>1944</v>
      </c>
      <c r="F489" s="509"/>
      <c r="G489" s="541"/>
      <c r="H489" s="541"/>
      <c r="I489" s="541"/>
      <c r="J489" s="541"/>
      <c r="K489" s="646">
        <f t="shared" si="7"/>
        <v>21</v>
      </c>
    </row>
    <row r="490" spans="1:11">
      <c r="A490" s="496"/>
      <c r="B490" s="123"/>
      <c r="C490" s="148"/>
      <c r="E490" s="504" t="s">
        <v>1945</v>
      </c>
      <c r="F490" s="509"/>
      <c r="G490" s="541"/>
      <c r="H490" s="541"/>
      <c r="I490" s="541"/>
      <c r="J490" s="541"/>
      <c r="K490" s="646">
        <f t="shared" si="7"/>
        <v>21</v>
      </c>
    </row>
    <row r="491" spans="1:11">
      <c r="A491" s="496"/>
      <c r="B491" s="123"/>
      <c r="C491" s="148"/>
      <c r="E491" s="504" t="s">
        <v>1946</v>
      </c>
      <c r="F491" s="509"/>
      <c r="G491" s="541"/>
      <c r="H491" s="541"/>
      <c r="I491" s="541"/>
      <c r="J491" s="541"/>
      <c r="K491" s="646">
        <f t="shared" si="7"/>
        <v>21</v>
      </c>
    </row>
    <row r="492" spans="1:11">
      <c r="A492" s="496"/>
      <c r="B492" s="117"/>
      <c r="C492" s="94"/>
      <c r="E492" s="504" t="s">
        <v>1947</v>
      </c>
      <c r="F492" s="509"/>
      <c r="G492" s="541"/>
      <c r="H492" s="541"/>
      <c r="I492" s="541"/>
      <c r="J492" s="541"/>
      <c r="K492" s="646">
        <f t="shared" si="7"/>
        <v>21</v>
      </c>
    </row>
    <row r="493" spans="1:11">
      <c r="A493" s="496"/>
      <c r="B493" s="148"/>
      <c r="C493" s="148"/>
      <c r="E493" s="504" t="s">
        <v>1948</v>
      </c>
      <c r="F493" s="509"/>
      <c r="G493" s="541"/>
      <c r="H493" s="541"/>
      <c r="I493" s="541"/>
      <c r="J493" s="541"/>
      <c r="K493" s="646">
        <f t="shared" si="7"/>
        <v>21</v>
      </c>
    </row>
    <row r="494" spans="1:11">
      <c r="A494" s="496"/>
      <c r="B494" s="148"/>
      <c r="C494" s="148"/>
      <c r="E494" s="504" t="s">
        <v>1949</v>
      </c>
      <c r="F494" s="509"/>
      <c r="G494" s="541"/>
      <c r="H494" s="541"/>
      <c r="I494" s="541"/>
      <c r="J494" s="541"/>
      <c r="K494" s="646">
        <f t="shared" si="7"/>
        <v>21</v>
      </c>
    </row>
    <row r="495" spans="1:11">
      <c r="A495" s="496"/>
      <c r="B495" s="114"/>
      <c r="C495" s="108"/>
      <c r="E495" s="446" t="s">
        <v>1950</v>
      </c>
      <c r="F495" s="509"/>
      <c r="G495" s="541"/>
      <c r="H495" s="541"/>
      <c r="I495" s="541"/>
      <c r="J495" s="541"/>
      <c r="K495" s="646">
        <f t="shared" si="7"/>
        <v>21</v>
      </c>
    </row>
    <row r="496" spans="1:11">
      <c r="A496" s="496"/>
      <c r="B496" s="114"/>
      <c r="C496" s="108"/>
      <c r="E496" s="446" t="s">
        <v>1951</v>
      </c>
      <c r="F496" s="509"/>
      <c r="G496" s="541"/>
      <c r="H496" s="522"/>
      <c r="I496" s="541"/>
      <c r="J496" s="541"/>
      <c r="K496" s="646">
        <f t="shared" si="7"/>
        <v>21</v>
      </c>
    </row>
    <row r="497" spans="1:11">
      <c r="A497" s="496"/>
      <c r="B497" s="121"/>
      <c r="C497" s="148"/>
      <c r="E497" s="504" t="s">
        <v>1952</v>
      </c>
      <c r="F497" s="509"/>
      <c r="G497" s="541"/>
      <c r="H497" s="497"/>
      <c r="I497" s="541"/>
      <c r="J497" s="541"/>
      <c r="K497" s="646">
        <f t="shared" si="7"/>
        <v>21</v>
      </c>
    </row>
    <row r="498" spans="1:11">
      <c r="A498" s="496"/>
      <c r="B498" s="95"/>
      <c r="C498" s="94"/>
      <c r="E498" s="504" t="s">
        <v>1953</v>
      </c>
      <c r="F498" s="509"/>
      <c r="G498" s="541"/>
      <c r="H498" s="108"/>
      <c r="I498" s="541"/>
      <c r="J498" s="541"/>
      <c r="K498" s="646">
        <f t="shared" si="7"/>
        <v>21</v>
      </c>
    </row>
    <row r="499" spans="1:11">
      <c r="A499" s="496"/>
      <c r="B499" s="103"/>
      <c r="C499" s="94"/>
      <c r="E499" s="504" t="s">
        <v>1954</v>
      </c>
      <c r="F499" s="509"/>
      <c r="G499" s="541"/>
      <c r="H499" s="108"/>
      <c r="I499" s="541"/>
      <c r="J499" s="541"/>
      <c r="K499" s="646">
        <f t="shared" si="7"/>
        <v>21</v>
      </c>
    </row>
    <row r="500" spans="1:11">
      <c r="A500" s="496"/>
      <c r="B500" s="112"/>
      <c r="C500" s="107"/>
      <c r="E500" s="504" t="s">
        <v>1955</v>
      </c>
      <c r="F500" s="509"/>
      <c r="G500" s="541"/>
      <c r="H500" s="543"/>
      <c r="I500" s="541"/>
      <c r="J500" s="541"/>
      <c r="K500" s="646">
        <f t="shared" si="7"/>
        <v>21</v>
      </c>
    </row>
    <row r="501" spans="1:11">
      <c r="A501" s="496"/>
      <c r="B501" s="121"/>
      <c r="C501" s="123"/>
      <c r="E501" s="504" t="s">
        <v>1956</v>
      </c>
      <c r="F501" s="509"/>
      <c r="G501" s="541"/>
      <c r="H501" s="543"/>
      <c r="I501" s="541"/>
      <c r="J501" s="541"/>
      <c r="K501" s="646">
        <f t="shared" si="7"/>
        <v>21</v>
      </c>
    </row>
    <row r="502" spans="1:11">
      <c r="A502" s="496"/>
      <c r="B502" s="114"/>
      <c r="C502" s="116"/>
      <c r="E502" s="504" t="s">
        <v>1957</v>
      </c>
      <c r="F502" s="509"/>
      <c r="G502" s="541"/>
      <c r="H502" s="94"/>
      <c r="I502" s="541"/>
      <c r="J502" s="541"/>
      <c r="K502" s="646">
        <f t="shared" si="7"/>
        <v>21</v>
      </c>
    </row>
    <row r="503" spans="1:11">
      <c r="A503" s="511"/>
      <c r="B503" s="103"/>
      <c r="C503" s="94"/>
      <c r="E503" s="504" t="s">
        <v>1958</v>
      </c>
      <c r="F503" s="509"/>
      <c r="G503" s="541"/>
      <c r="H503" s="94"/>
      <c r="I503" s="541"/>
      <c r="J503" s="541"/>
      <c r="K503" s="646">
        <f t="shared" si="7"/>
        <v>21</v>
      </c>
    </row>
    <row r="504" spans="1:11">
      <c r="A504" s="496"/>
      <c r="B504" s="147"/>
      <c r="C504" s="158"/>
      <c r="E504" s="504" t="s">
        <v>1959</v>
      </c>
      <c r="F504" s="509"/>
      <c r="G504" s="541"/>
      <c r="H504" s="94"/>
      <c r="I504" s="541"/>
      <c r="J504" s="541"/>
      <c r="K504" s="646">
        <f t="shared" si="7"/>
        <v>21</v>
      </c>
    </row>
    <row r="505" spans="1:11">
      <c r="A505" s="496"/>
      <c r="B505" s="147"/>
      <c r="C505" s="108"/>
      <c r="E505" s="504" t="s">
        <v>1960</v>
      </c>
      <c r="F505" s="509"/>
      <c r="G505" s="541"/>
      <c r="H505" s="94"/>
      <c r="I505" s="541"/>
      <c r="J505" s="541"/>
      <c r="K505" s="646">
        <f t="shared" si="7"/>
        <v>21</v>
      </c>
    </row>
    <row r="506" spans="1:11">
      <c r="A506" s="496"/>
      <c r="B506" s="108"/>
      <c r="C506" s="108"/>
      <c r="E506" s="504" t="s">
        <v>1961</v>
      </c>
      <c r="F506" s="509"/>
      <c r="G506" s="541"/>
      <c r="H506" s="94"/>
      <c r="I506" s="541"/>
      <c r="J506" s="541"/>
      <c r="K506" s="646">
        <f t="shared" si="7"/>
        <v>21</v>
      </c>
    </row>
    <row r="507" spans="1:11">
      <c r="A507" s="496"/>
      <c r="B507" s="103"/>
      <c r="C507" s="99"/>
      <c r="E507" s="504" t="s">
        <v>1962</v>
      </c>
      <c r="F507" s="509"/>
      <c r="G507" s="541"/>
      <c r="H507" s="522"/>
      <c r="I507" s="541"/>
      <c r="J507" s="541"/>
      <c r="K507" s="646">
        <f t="shared" si="7"/>
        <v>21</v>
      </c>
    </row>
    <row r="508" spans="1:11">
      <c r="A508" s="496"/>
      <c r="B508" s="121"/>
      <c r="C508" s="123"/>
      <c r="E508" s="504" t="s">
        <v>1963</v>
      </c>
      <c r="F508" s="509"/>
      <c r="G508" s="541"/>
      <c r="H508" s="108"/>
      <c r="I508" s="541"/>
      <c r="J508" s="541"/>
      <c r="K508" s="646">
        <f t="shared" si="7"/>
        <v>21</v>
      </c>
    </row>
    <row r="509" spans="1:11">
      <c r="A509" s="496"/>
      <c r="B509" s="114"/>
      <c r="C509" s="108"/>
      <c r="E509" s="504" t="s">
        <v>1964</v>
      </c>
      <c r="F509" s="509"/>
      <c r="G509" s="541"/>
      <c r="H509" s="108"/>
      <c r="I509" s="541"/>
      <c r="J509" s="541"/>
      <c r="K509" s="646">
        <f t="shared" si="7"/>
        <v>21</v>
      </c>
    </row>
    <row r="510" spans="1:11">
      <c r="A510" s="496"/>
      <c r="B510" s="114"/>
      <c r="C510" s="135"/>
      <c r="E510" s="504" t="s">
        <v>1965</v>
      </c>
      <c r="F510" s="509"/>
      <c r="G510" s="541"/>
      <c r="H510" s="108"/>
      <c r="I510" s="541"/>
      <c r="J510" s="541"/>
      <c r="K510" s="646">
        <f t="shared" si="7"/>
        <v>21</v>
      </c>
    </row>
    <row r="511" spans="1:11">
      <c r="A511" s="496"/>
      <c r="B511" s="147"/>
      <c r="C511" s="108"/>
      <c r="E511" s="504" t="s">
        <v>1966</v>
      </c>
      <c r="F511" s="509"/>
      <c r="G511" s="541"/>
      <c r="H511" s="108"/>
      <c r="I511" s="541"/>
      <c r="J511" s="541"/>
      <c r="K511" s="646">
        <f t="shared" si="7"/>
        <v>21</v>
      </c>
    </row>
    <row r="512" spans="1:11">
      <c r="A512" s="496"/>
      <c r="B512" s="114"/>
      <c r="C512" s="108"/>
      <c r="E512" s="504" t="s">
        <v>1967</v>
      </c>
      <c r="F512" s="509"/>
      <c r="G512" s="541"/>
      <c r="H512" s="108"/>
      <c r="I512" s="541"/>
      <c r="J512" s="541"/>
      <c r="K512" s="646">
        <f t="shared" si="7"/>
        <v>21</v>
      </c>
    </row>
    <row r="513" spans="1:11" ht="15.6">
      <c r="A513" s="496"/>
      <c r="B513" s="114"/>
      <c r="C513" s="148"/>
      <c r="E513" s="447" t="s">
        <v>918</v>
      </c>
      <c r="F513" s="432"/>
      <c r="G513" s="522"/>
      <c r="H513" s="108"/>
      <c r="I513" s="541"/>
      <c r="J513" s="541"/>
      <c r="K513" s="646">
        <f t="shared" si="7"/>
        <v>21</v>
      </c>
    </row>
    <row r="514" spans="1:11" ht="20.399999999999999">
      <c r="A514" s="511"/>
      <c r="B514" s="121"/>
      <c r="C514" s="123"/>
      <c r="E514" s="443"/>
      <c r="F514" s="497" t="s">
        <v>1242</v>
      </c>
      <c r="G514" s="498" t="s">
        <v>2477</v>
      </c>
      <c r="H514" s="108"/>
      <c r="I514" s="541"/>
      <c r="J514" s="541"/>
      <c r="K514" s="646">
        <f t="shared" si="7"/>
        <v>21</v>
      </c>
    </row>
    <row r="515" spans="1:11">
      <c r="A515" s="511"/>
      <c r="B515" s="114"/>
      <c r="C515" s="148"/>
      <c r="E515" s="108" t="s">
        <v>102</v>
      </c>
      <c r="F515" s="108" t="s">
        <v>1248</v>
      </c>
      <c r="G515" s="94">
        <v>24</v>
      </c>
      <c r="H515" s="94">
        <v>24</v>
      </c>
      <c r="I515" s="541"/>
      <c r="J515" s="541"/>
      <c r="K515" s="646">
        <f>SUM(H515+14+7)</f>
        <v>45</v>
      </c>
    </row>
    <row r="516" spans="1:11">
      <c r="A516" s="496"/>
      <c r="B516" s="114"/>
      <c r="C516" s="148"/>
      <c r="E516" s="108" t="s">
        <v>425</v>
      </c>
      <c r="F516" s="108" t="s">
        <v>1248</v>
      </c>
      <c r="G516" s="94">
        <v>25</v>
      </c>
      <c r="H516" s="94">
        <v>25</v>
      </c>
      <c r="I516" s="541"/>
      <c r="J516" s="541"/>
      <c r="K516" s="646">
        <f t="shared" si="7"/>
        <v>46</v>
      </c>
    </row>
    <row r="517" spans="1:11">
      <c r="A517" s="496"/>
      <c r="B517" s="112"/>
      <c r="C517" s="107"/>
      <c r="E517" s="438" t="s">
        <v>1968</v>
      </c>
      <c r="F517" s="110"/>
      <c r="G517" s="438"/>
      <c r="H517" s="108"/>
      <c r="I517" s="522"/>
      <c r="J517" s="522"/>
      <c r="K517" s="646">
        <f t="shared" si="7"/>
        <v>21</v>
      </c>
    </row>
    <row r="518" spans="1:11">
      <c r="A518" s="496"/>
      <c r="B518" s="114"/>
      <c r="C518" s="108"/>
      <c r="E518" s="438" t="s">
        <v>1969</v>
      </c>
      <c r="F518" s="110"/>
      <c r="G518" s="438"/>
      <c r="H518" s="108"/>
      <c r="I518" s="497"/>
      <c r="J518" s="497"/>
      <c r="K518" s="646">
        <f t="shared" si="7"/>
        <v>21</v>
      </c>
    </row>
    <row r="519" spans="1:11">
      <c r="A519" s="496"/>
      <c r="B519" s="121"/>
      <c r="C519" s="123"/>
      <c r="E519" s="544" t="s">
        <v>1970</v>
      </c>
      <c r="F519" s="108"/>
      <c r="G519" s="108"/>
      <c r="H519" s="108"/>
      <c r="I519" s="135"/>
      <c r="J519" s="135"/>
      <c r="K519" s="646">
        <f t="shared" si="7"/>
        <v>21</v>
      </c>
    </row>
    <row r="520" spans="1:11">
      <c r="A520" s="496"/>
      <c r="B520" s="112"/>
      <c r="C520" s="107"/>
      <c r="E520" s="438" t="s">
        <v>1971</v>
      </c>
      <c r="F520" s="108"/>
      <c r="G520" s="472"/>
      <c r="H520" s="108"/>
      <c r="I520" s="135"/>
      <c r="J520" s="135"/>
      <c r="K520" s="646">
        <f t="shared" si="7"/>
        <v>21</v>
      </c>
    </row>
    <row r="521" spans="1:11">
      <c r="A521" s="496"/>
      <c r="B521" s="147"/>
      <c r="C521" s="108"/>
      <c r="E521" s="438" t="s">
        <v>1972</v>
      </c>
      <c r="F521" s="108"/>
      <c r="G521" s="472"/>
      <c r="H521" s="108"/>
      <c r="I521" s="543"/>
      <c r="J521" s="543"/>
      <c r="K521" s="646">
        <f t="shared" ref="K521:K584" si="8">SUM(H521+14+7)</f>
        <v>21</v>
      </c>
    </row>
    <row r="522" spans="1:11">
      <c r="A522" s="496"/>
      <c r="B522" s="114"/>
      <c r="C522" s="108"/>
      <c r="E522" s="472" t="s">
        <v>1973</v>
      </c>
      <c r="F522" s="432"/>
      <c r="G522" s="108"/>
      <c r="H522" s="108"/>
      <c r="I522" s="472"/>
      <c r="J522" s="543"/>
      <c r="K522" s="646">
        <f t="shared" si="8"/>
        <v>21</v>
      </c>
    </row>
    <row r="523" spans="1:11">
      <c r="A523" s="496"/>
      <c r="B523" s="112"/>
      <c r="C523" s="107"/>
      <c r="E523" s="472" t="s">
        <v>1974</v>
      </c>
      <c r="F523" s="432"/>
      <c r="G523" s="108"/>
      <c r="H523" s="108"/>
      <c r="I523" s="94"/>
      <c r="J523" s="94"/>
      <c r="K523" s="646">
        <f t="shared" si="8"/>
        <v>21</v>
      </c>
    </row>
    <row r="524" spans="1:11">
      <c r="A524" s="496"/>
      <c r="B524" s="147"/>
      <c r="C524" s="108"/>
      <c r="E524" s="472" t="s">
        <v>1975</v>
      </c>
      <c r="F524" s="432"/>
      <c r="G524" s="522"/>
      <c r="H524" s="108"/>
      <c r="I524" s="94"/>
      <c r="J524" s="94"/>
      <c r="K524" s="646">
        <f t="shared" si="8"/>
        <v>21</v>
      </c>
    </row>
    <row r="525" spans="1:11">
      <c r="A525" s="496"/>
      <c r="B525" s="147"/>
      <c r="C525" s="108"/>
      <c r="E525" s="432" t="s">
        <v>1976</v>
      </c>
      <c r="F525" s="108"/>
      <c r="G525" s="108"/>
      <c r="H525" s="108"/>
      <c r="I525" s="94"/>
      <c r="J525" s="94"/>
      <c r="K525" s="646">
        <f t="shared" si="8"/>
        <v>21</v>
      </c>
    </row>
    <row r="526" spans="1:11">
      <c r="A526" s="496"/>
      <c r="B526" s="147"/>
      <c r="C526" s="108"/>
      <c r="E526" s="432" t="s">
        <v>1977</v>
      </c>
      <c r="F526" s="108"/>
      <c r="G526" s="108"/>
      <c r="H526" s="497"/>
      <c r="I526" s="94"/>
      <c r="J526" s="94"/>
      <c r="K526" s="646">
        <f t="shared" si="8"/>
        <v>21</v>
      </c>
    </row>
    <row r="527" spans="1:11">
      <c r="A527" s="496"/>
      <c r="B527" s="114"/>
      <c r="C527" s="135"/>
      <c r="E527" s="432" t="s">
        <v>1978</v>
      </c>
      <c r="F527" s="108"/>
      <c r="G527" s="108"/>
      <c r="H527" s="497"/>
      <c r="I527" s="94"/>
      <c r="J527" s="94"/>
      <c r="K527" s="646">
        <f t="shared" si="8"/>
        <v>21</v>
      </c>
    </row>
    <row r="528" spans="1:11">
      <c r="A528" s="496"/>
      <c r="B528" s="147"/>
      <c r="C528" s="148"/>
      <c r="E528" s="432" t="s">
        <v>1979</v>
      </c>
      <c r="F528" s="108"/>
      <c r="G528" s="108"/>
      <c r="H528" s="108"/>
      <c r="I528" s="522"/>
      <c r="J528" s="432"/>
      <c r="K528" s="646">
        <f t="shared" si="8"/>
        <v>21</v>
      </c>
    </row>
    <row r="529" spans="1:11">
      <c r="A529" s="496"/>
      <c r="B529" s="112"/>
      <c r="C529" s="131"/>
      <c r="E529" s="432" t="s">
        <v>1980</v>
      </c>
      <c r="F529" s="108"/>
      <c r="G529" s="108"/>
      <c r="H529" s="108"/>
      <c r="I529" s="108"/>
      <c r="J529" s="108"/>
      <c r="K529" s="646">
        <f t="shared" si="8"/>
        <v>21</v>
      </c>
    </row>
    <row r="530" spans="1:11">
      <c r="A530" s="496"/>
      <c r="B530" s="114"/>
      <c r="C530" s="94"/>
      <c r="E530" s="432" t="s">
        <v>1981</v>
      </c>
      <c r="F530" s="108"/>
      <c r="G530" s="108"/>
      <c r="H530" s="108"/>
      <c r="I530" s="108"/>
      <c r="J530" s="108"/>
      <c r="K530" s="646">
        <f t="shared" si="8"/>
        <v>21</v>
      </c>
    </row>
    <row r="531" spans="1:11">
      <c r="A531" s="496"/>
      <c r="B531" s="147"/>
      <c r="C531" s="148"/>
      <c r="E531" s="108" t="s">
        <v>1982</v>
      </c>
      <c r="F531" s="108"/>
      <c r="G531" s="108"/>
      <c r="H531" s="108"/>
      <c r="I531" s="108"/>
      <c r="J531" s="108"/>
      <c r="K531" s="646">
        <f t="shared" si="8"/>
        <v>21</v>
      </c>
    </row>
    <row r="532" spans="1:11" ht="28.2" customHeight="1">
      <c r="A532" s="496"/>
      <c r="B532" s="114"/>
      <c r="C532" s="108"/>
      <c r="E532" s="108" t="s">
        <v>1983</v>
      </c>
      <c r="F532" s="108"/>
      <c r="G532" s="108"/>
      <c r="H532" s="94"/>
      <c r="I532" s="108"/>
      <c r="J532" s="108"/>
      <c r="K532" s="646">
        <f t="shared" si="8"/>
        <v>21</v>
      </c>
    </row>
    <row r="533" spans="1:11">
      <c r="A533" s="496"/>
      <c r="B533" s="147"/>
      <c r="C533" s="108"/>
      <c r="E533" s="108" t="s">
        <v>1984</v>
      </c>
      <c r="F533" s="108"/>
      <c r="G533" s="108"/>
      <c r="H533" s="108"/>
      <c r="I533" s="108"/>
      <c r="J533" s="108"/>
      <c r="K533" s="646">
        <f t="shared" si="8"/>
        <v>21</v>
      </c>
    </row>
    <row r="534" spans="1:11">
      <c r="A534" s="496"/>
      <c r="B534" s="112"/>
      <c r="C534" s="107"/>
      <c r="E534" s="108" t="s">
        <v>1985</v>
      </c>
      <c r="F534" s="108"/>
      <c r="G534" s="108"/>
      <c r="H534" s="108"/>
      <c r="I534" s="108"/>
      <c r="J534" s="108"/>
      <c r="K534" s="646">
        <f t="shared" si="8"/>
        <v>21</v>
      </c>
    </row>
    <row r="535" spans="1:11">
      <c r="A535" s="496"/>
      <c r="B535" s="147"/>
      <c r="C535" s="148"/>
      <c r="E535" s="108" t="s">
        <v>1986</v>
      </c>
      <c r="F535" s="108"/>
      <c r="G535" s="108"/>
      <c r="H535" s="108"/>
      <c r="I535" s="108"/>
      <c r="J535" s="108"/>
      <c r="K535" s="646">
        <f t="shared" si="8"/>
        <v>21</v>
      </c>
    </row>
    <row r="536" spans="1:11">
      <c r="A536" s="496"/>
      <c r="B536" s="114"/>
      <c r="C536" s="94"/>
      <c r="E536" s="108" t="s">
        <v>1987</v>
      </c>
      <c r="F536" s="108"/>
      <c r="G536" s="108"/>
      <c r="H536" s="108"/>
      <c r="I536" s="108"/>
      <c r="J536" s="108"/>
      <c r="K536" s="646">
        <f t="shared" si="8"/>
        <v>21</v>
      </c>
    </row>
    <row r="537" spans="1:11">
      <c r="A537" s="496"/>
      <c r="B537" s="114"/>
      <c r="C537" s="108"/>
      <c r="E537" s="108" t="s">
        <v>1988</v>
      </c>
      <c r="F537" s="108"/>
      <c r="G537" s="108"/>
      <c r="H537" s="108"/>
      <c r="I537" s="108"/>
      <c r="J537" s="108"/>
      <c r="K537" s="646">
        <f t="shared" si="8"/>
        <v>21</v>
      </c>
    </row>
    <row r="538" spans="1:11">
      <c r="A538" s="496"/>
      <c r="B538" s="121"/>
      <c r="C538" s="148"/>
      <c r="E538" s="108" t="s">
        <v>1989</v>
      </c>
      <c r="F538" s="108"/>
      <c r="G538" s="108"/>
      <c r="H538" s="108"/>
      <c r="I538" s="108"/>
      <c r="J538" s="108"/>
      <c r="K538" s="646">
        <f t="shared" si="8"/>
        <v>21</v>
      </c>
    </row>
    <row r="539" spans="1:11">
      <c r="A539" s="496"/>
      <c r="B539" s="147"/>
      <c r="C539" s="108"/>
      <c r="E539" s="108" t="s">
        <v>1990</v>
      </c>
      <c r="F539" s="108"/>
      <c r="G539" s="108"/>
      <c r="H539" s="108"/>
      <c r="I539" s="108"/>
      <c r="J539" s="108"/>
      <c r="K539" s="646">
        <f t="shared" si="8"/>
        <v>21</v>
      </c>
    </row>
    <row r="540" spans="1:11" ht="15.6" customHeight="1">
      <c r="A540" s="496"/>
      <c r="B540" s="114"/>
      <c r="C540" s="90"/>
      <c r="E540" s="108" t="s">
        <v>1991</v>
      </c>
      <c r="F540" s="108"/>
      <c r="G540" s="108"/>
      <c r="H540" s="108"/>
      <c r="I540" s="108"/>
      <c r="J540" s="108"/>
      <c r="K540" s="646">
        <f t="shared" si="8"/>
        <v>21</v>
      </c>
    </row>
    <row r="541" spans="1:11">
      <c r="A541" s="496"/>
      <c r="B541" s="121"/>
      <c r="C541" s="148"/>
      <c r="E541" s="108" t="s">
        <v>1992</v>
      </c>
      <c r="F541" s="108"/>
      <c r="G541" s="108"/>
      <c r="H541" s="108"/>
      <c r="I541" s="108"/>
      <c r="J541" s="108"/>
      <c r="K541" s="646">
        <f t="shared" si="8"/>
        <v>21</v>
      </c>
    </row>
    <row r="542" spans="1:11" ht="15.6">
      <c r="A542" s="496"/>
      <c r="B542" s="147"/>
      <c r="C542" s="108"/>
      <c r="E542" s="444"/>
      <c r="F542" s="108"/>
      <c r="G542" s="108"/>
      <c r="H542" s="108"/>
      <c r="I542" s="108"/>
      <c r="J542" s="108"/>
      <c r="K542" s="646">
        <f t="shared" si="8"/>
        <v>21</v>
      </c>
    </row>
    <row r="543" spans="1:11">
      <c r="A543" s="496"/>
      <c r="B543" s="147"/>
      <c r="C543" s="108"/>
      <c r="E543" s="431" t="s">
        <v>1993</v>
      </c>
      <c r="F543" s="431"/>
      <c r="G543" s="497"/>
      <c r="H543" s="108"/>
      <c r="I543" s="108"/>
      <c r="J543" s="108"/>
      <c r="K543" s="646">
        <f t="shared" si="8"/>
        <v>21</v>
      </c>
    </row>
    <row r="544" spans="1:11">
      <c r="A544" s="496"/>
      <c r="B544" s="147"/>
      <c r="C544" s="108"/>
      <c r="E544" s="431"/>
      <c r="F544" s="497" t="s">
        <v>1242</v>
      </c>
      <c r="G544" s="497" t="s">
        <v>1824</v>
      </c>
      <c r="H544" s="537" t="s">
        <v>2477</v>
      </c>
      <c r="I544" s="108"/>
      <c r="J544" s="108"/>
      <c r="K544" s="646" t="e">
        <f t="shared" si="8"/>
        <v>#VALUE!</v>
      </c>
    </row>
    <row r="545" spans="1:11">
      <c r="A545" s="496"/>
      <c r="B545" s="114"/>
      <c r="C545" s="116"/>
      <c r="E545" s="108" t="s">
        <v>1276</v>
      </c>
      <c r="F545" s="108" t="s">
        <v>1277</v>
      </c>
      <c r="G545" s="135"/>
      <c r="H545" s="135" t="s">
        <v>2478</v>
      </c>
      <c r="I545" s="108"/>
      <c r="J545" s="108"/>
      <c r="K545" s="645" t="s">
        <v>690</v>
      </c>
    </row>
    <row r="546" spans="1:11">
      <c r="A546" s="496"/>
      <c r="B546" s="114"/>
      <c r="C546" s="108"/>
      <c r="E546" s="108" t="s">
        <v>1592</v>
      </c>
      <c r="F546" s="108" t="s">
        <v>1278</v>
      </c>
      <c r="G546" s="94"/>
      <c r="H546" s="135" t="s">
        <v>2478</v>
      </c>
      <c r="I546" s="108"/>
      <c r="J546" s="108"/>
      <c r="K546" s="645" t="s">
        <v>690</v>
      </c>
    </row>
    <row r="547" spans="1:11">
      <c r="A547" s="496"/>
      <c r="B547" s="121"/>
      <c r="C547" s="148"/>
      <c r="E547" s="108" t="s">
        <v>1279</v>
      </c>
      <c r="F547" s="108" t="s">
        <v>1277</v>
      </c>
      <c r="G547" s="94"/>
      <c r="H547" s="135" t="s">
        <v>2478</v>
      </c>
      <c r="I547" s="497"/>
      <c r="J547" s="497"/>
      <c r="K547" s="645" t="s">
        <v>690</v>
      </c>
    </row>
    <row r="548" spans="1:11">
      <c r="A548" s="496"/>
      <c r="B548" s="114"/>
      <c r="C548" s="116"/>
      <c r="E548" s="108" t="s">
        <v>1280</v>
      </c>
      <c r="F548" s="108" t="s">
        <v>1277</v>
      </c>
      <c r="G548" s="94"/>
      <c r="H548" s="135" t="s">
        <v>2478</v>
      </c>
      <c r="J548" s="497"/>
      <c r="K548" s="645" t="s">
        <v>690</v>
      </c>
    </row>
    <row r="549" spans="1:11">
      <c r="A549" s="496"/>
      <c r="B549" s="114"/>
      <c r="C549" s="116"/>
      <c r="E549" s="108" t="s">
        <v>2267</v>
      </c>
      <c r="F549" s="94">
        <v>410</v>
      </c>
      <c r="G549" s="525"/>
      <c r="H549" s="135" t="s">
        <v>2478</v>
      </c>
      <c r="J549" s="94"/>
      <c r="K549" s="645" t="s">
        <v>690</v>
      </c>
    </row>
    <row r="550" spans="1:11">
      <c r="A550" s="496"/>
      <c r="B550" s="147"/>
      <c r="C550" s="108"/>
      <c r="E550" s="108" t="s">
        <v>1591</v>
      </c>
      <c r="F550" s="108" t="s">
        <v>1246</v>
      </c>
      <c r="G550" s="525"/>
      <c r="H550" s="135" t="s">
        <v>2478</v>
      </c>
      <c r="J550" s="94"/>
      <c r="K550" s="645" t="s">
        <v>690</v>
      </c>
    </row>
    <row r="551" spans="1:11">
      <c r="A551" s="496"/>
      <c r="B551" s="114"/>
      <c r="C551" s="108"/>
      <c r="E551" s="108" t="s">
        <v>1281</v>
      </c>
      <c r="F551" s="108">
        <v>785</v>
      </c>
      <c r="G551" s="94" t="s">
        <v>1282</v>
      </c>
      <c r="H551" s="135" t="s">
        <v>2478</v>
      </c>
      <c r="J551" s="94"/>
      <c r="K551" s="645" t="s">
        <v>690</v>
      </c>
    </row>
    <row r="552" spans="1:11">
      <c r="A552" s="496"/>
      <c r="B552" s="121"/>
      <c r="C552" s="148"/>
      <c r="E552" s="108" t="s">
        <v>1283</v>
      </c>
      <c r="F552" s="108">
        <v>835</v>
      </c>
      <c r="G552" s="94" t="s">
        <v>1282</v>
      </c>
      <c r="H552" s="135" t="s">
        <v>2478</v>
      </c>
      <c r="J552" s="94"/>
      <c r="K552" s="645" t="s">
        <v>690</v>
      </c>
    </row>
    <row r="553" spans="1:11">
      <c r="A553" s="496"/>
      <c r="B553" s="103"/>
      <c r="C553" s="101"/>
      <c r="E553" s="108" t="s">
        <v>1603</v>
      </c>
      <c r="F553" s="108" t="s">
        <v>1277</v>
      </c>
      <c r="G553" s="94"/>
      <c r="H553" s="135" t="s">
        <v>2478</v>
      </c>
      <c r="J553" s="94"/>
      <c r="K553" s="645" t="s">
        <v>690</v>
      </c>
    </row>
    <row r="554" spans="1:11">
      <c r="A554" s="496"/>
      <c r="B554" s="114"/>
      <c r="C554" s="117"/>
      <c r="E554" s="108" t="s">
        <v>1284</v>
      </c>
      <c r="F554" s="108" t="s">
        <v>1277</v>
      </c>
      <c r="G554" s="94"/>
      <c r="H554" s="135" t="s">
        <v>2478</v>
      </c>
      <c r="J554" s="108"/>
      <c r="K554" s="645" t="s">
        <v>690</v>
      </c>
    </row>
    <row r="555" spans="1:11">
      <c r="A555" s="496"/>
      <c r="B555" s="121"/>
      <c r="C555" s="148"/>
      <c r="E555" s="108" t="s">
        <v>1285</v>
      </c>
      <c r="F555" s="108" t="s">
        <v>1277</v>
      </c>
      <c r="G555" s="94"/>
      <c r="H555" s="135" t="s">
        <v>2478</v>
      </c>
      <c r="J555" s="94"/>
      <c r="K555" s="645" t="s">
        <v>690</v>
      </c>
    </row>
    <row r="556" spans="1:11">
      <c r="A556" s="496"/>
      <c r="B556" s="114"/>
      <c r="C556" s="116"/>
      <c r="E556" s="108" t="s">
        <v>1286</v>
      </c>
      <c r="F556" s="108">
        <v>240</v>
      </c>
      <c r="G556" s="94"/>
      <c r="H556" s="135" t="s">
        <v>2478</v>
      </c>
      <c r="J556" s="94"/>
      <c r="K556" s="645" t="s">
        <v>690</v>
      </c>
    </row>
    <row r="557" spans="1:11">
      <c r="A557" s="496"/>
      <c r="B557" s="105"/>
      <c r="C557" s="106"/>
      <c r="E557" s="108" t="s">
        <v>1287</v>
      </c>
      <c r="F557" s="108">
        <v>275</v>
      </c>
      <c r="G557" s="94"/>
      <c r="H557" s="135" t="s">
        <v>2478</v>
      </c>
      <c r="J557" s="94"/>
      <c r="K557" s="645" t="s">
        <v>690</v>
      </c>
    </row>
    <row r="558" spans="1:11">
      <c r="A558" s="496"/>
      <c r="B558" s="95"/>
      <c r="C558" s="94"/>
      <c r="E558" s="108" t="s">
        <v>1288</v>
      </c>
      <c r="F558" s="108">
        <v>815</v>
      </c>
      <c r="G558" s="94" t="s">
        <v>1282</v>
      </c>
      <c r="H558" s="135" t="s">
        <v>2478</v>
      </c>
      <c r="J558" s="94"/>
      <c r="K558" s="645" t="s">
        <v>690</v>
      </c>
    </row>
    <row r="559" spans="1:11">
      <c r="A559" s="496"/>
      <c r="B559" s="112"/>
      <c r="C559" s="107"/>
      <c r="E559" s="108" t="s">
        <v>1289</v>
      </c>
      <c r="F559" s="108">
        <v>665</v>
      </c>
      <c r="G559" s="94" t="s">
        <v>1282</v>
      </c>
      <c r="H559" s="135" t="s">
        <v>2478</v>
      </c>
      <c r="J559" s="94"/>
      <c r="K559" s="645" t="s">
        <v>690</v>
      </c>
    </row>
    <row r="560" spans="1:11">
      <c r="A560" s="496"/>
      <c r="B560" s="121"/>
      <c r="C560" s="148"/>
      <c r="E560" s="108" t="s">
        <v>1290</v>
      </c>
      <c r="F560" s="108">
        <v>368</v>
      </c>
      <c r="G560" s="94"/>
      <c r="H560" s="135">
        <v>40</v>
      </c>
      <c r="J560" s="94"/>
      <c r="K560" s="646">
        <f t="shared" si="8"/>
        <v>61</v>
      </c>
    </row>
    <row r="561" spans="1:11">
      <c r="A561" s="496"/>
      <c r="B561" s="114"/>
      <c r="C561" s="116"/>
      <c r="E561" s="108" t="s">
        <v>1291</v>
      </c>
      <c r="F561" s="108">
        <v>785</v>
      </c>
      <c r="G561" s="94" t="s">
        <v>1282</v>
      </c>
      <c r="H561" s="135" t="s">
        <v>2478</v>
      </c>
      <c r="J561" s="94"/>
      <c r="K561" s="645" t="s">
        <v>690</v>
      </c>
    </row>
    <row r="562" spans="1:11">
      <c r="A562" s="496"/>
      <c r="B562" s="143"/>
      <c r="C562" s="143"/>
      <c r="E562" s="108" t="s">
        <v>1292</v>
      </c>
      <c r="F562" s="108" t="s">
        <v>1277</v>
      </c>
      <c r="G562" s="115"/>
      <c r="H562" s="135" t="s">
        <v>2478</v>
      </c>
      <c r="J562" s="94"/>
      <c r="K562" s="645" t="s">
        <v>690</v>
      </c>
    </row>
    <row r="563" spans="1:11">
      <c r="A563" s="496"/>
      <c r="B563" s="130"/>
      <c r="C563" s="130"/>
      <c r="E563" s="108" t="s">
        <v>1293</v>
      </c>
      <c r="F563" s="108">
        <v>725</v>
      </c>
      <c r="G563" s="94" t="s">
        <v>1282</v>
      </c>
      <c r="H563" s="135" t="s">
        <v>2478</v>
      </c>
      <c r="J563" s="94"/>
      <c r="K563" s="645" t="s">
        <v>690</v>
      </c>
    </row>
    <row r="564" spans="1:11">
      <c r="A564" s="496"/>
      <c r="B564" s="130"/>
      <c r="C564" s="130"/>
      <c r="E564" s="108" t="s">
        <v>1590</v>
      </c>
      <c r="F564" s="108">
        <v>415</v>
      </c>
      <c r="G564" s="135"/>
      <c r="H564" s="135" t="s">
        <v>2478</v>
      </c>
      <c r="J564" s="94"/>
      <c r="K564" s="645" t="s">
        <v>690</v>
      </c>
    </row>
    <row r="565" spans="1:11">
      <c r="A565" s="496"/>
      <c r="B565" s="130"/>
      <c r="C565" s="125"/>
      <c r="E565" s="108" t="s">
        <v>1294</v>
      </c>
      <c r="F565" s="108" t="s">
        <v>1277</v>
      </c>
      <c r="G565" s="108"/>
      <c r="H565" s="135" t="s">
        <v>2478</v>
      </c>
      <c r="J565" s="94"/>
      <c r="K565" s="645" t="s">
        <v>690</v>
      </c>
    </row>
    <row r="566" spans="1:11">
      <c r="A566" s="496"/>
      <c r="B566" s="114"/>
      <c r="C566" s="109"/>
      <c r="E566" s="108" t="s">
        <v>372</v>
      </c>
      <c r="F566" s="108">
        <v>265</v>
      </c>
      <c r="G566" s="94"/>
      <c r="H566" s="135" t="s">
        <v>2478</v>
      </c>
      <c r="J566" s="94"/>
      <c r="K566" s="645" t="s">
        <v>690</v>
      </c>
    </row>
    <row r="567" spans="1:11">
      <c r="A567" s="496"/>
      <c r="B567" s="114"/>
      <c r="C567" s="109"/>
      <c r="E567" s="108" t="s">
        <v>1589</v>
      </c>
      <c r="F567" s="108">
        <v>314</v>
      </c>
      <c r="G567" s="94"/>
      <c r="H567" s="135">
        <v>40</v>
      </c>
      <c r="J567" s="94"/>
      <c r="K567" s="646">
        <f t="shared" si="8"/>
        <v>61</v>
      </c>
    </row>
    <row r="568" spans="1:11">
      <c r="A568" s="496"/>
      <c r="B568" s="114"/>
      <c r="C568" s="109"/>
      <c r="E568" s="108" t="s">
        <v>1295</v>
      </c>
      <c r="F568" s="108" t="s">
        <v>1277</v>
      </c>
      <c r="G568" s="108"/>
      <c r="H568" s="135" t="s">
        <v>2478</v>
      </c>
      <c r="J568" s="94"/>
      <c r="K568" s="645" t="s">
        <v>690</v>
      </c>
    </row>
    <row r="569" spans="1:11">
      <c r="A569" s="496"/>
      <c r="B569" s="545"/>
      <c r="C569" s="546"/>
      <c r="E569" s="108" t="s">
        <v>1296</v>
      </c>
      <c r="F569" s="108" t="s">
        <v>1277</v>
      </c>
      <c r="G569" s="108"/>
      <c r="H569" s="135" t="s">
        <v>2478</v>
      </c>
      <c r="J569" s="94"/>
      <c r="K569" s="645" t="s">
        <v>690</v>
      </c>
    </row>
    <row r="570" spans="1:11">
      <c r="A570" s="496"/>
      <c r="B570" s="114"/>
      <c r="C570" s="109"/>
      <c r="E570" s="108" t="s">
        <v>1297</v>
      </c>
      <c r="F570" s="108" t="s">
        <v>1277</v>
      </c>
      <c r="G570" s="108"/>
      <c r="H570" s="135" t="s">
        <v>2478</v>
      </c>
      <c r="J570" s="94"/>
      <c r="K570" s="645" t="s">
        <v>690</v>
      </c>
    </row>
    <row r="571" spans="1:11">
      <c r="A571" s="496"/>
      <c r="B571" s="114"/>
      <c r="C571" s="109"/>
      <c r="E571" s="108" t="s">
        <v>1588</v>
      </c>
      <c r="F571" s="108" t="s">
        <v>1278</v>
      </c>
      <c r="G571" s="108"/>
      <c r="H571" s="135" t="s">
        <v>2478</v>
      </c>
      <c r="J571" s="94"/>
      <c r="K571" s="645" t="s">
        <v>690</v>
      </c>
    </row>
    <row r="572" spans="1:11">
      <c r="A572" s="496"/>
      <c r="B572" s="114"/>
      <c r="C572" s="109"/>
      <c r="E572" s="108" t="s">
        <v>1586</v>
      </c>
      <c r="F572" s="108" t="s">
        <v>1278</v>
      </c>
      <c r="G572" s="135"/>
      <c r="H572" s="135" t="s">
        <v>2478</v>
      </c>
      <c r="J572" s="94"/>
      <c r="K572" s="645" t="s">
        <v>690</v>
      </c>
    </row>
    <row r="573" spans="1:11">
      <c r="A573" s="496"/>
      <c r="B573" s="108"/>
      <c r="C573" s="108"/>
      <c r="E573" s="108" t="s">
        <v>1298</v>
      </c>
      <c r="F573" s="108" t="s">
        <v>1277</v>
      </c>
      <c r="G573" s="135"/>
      <c r="H573" s="135" t="s">
        <v>2478</v>
      </c>
      <c r="J573" s="94"/>
      <c r="K573" s="645" t="s">
        <v>690</v>
      </c>
    </row>
    <row r="574" spans="1:11">
      <c r="A574" s="496"/>
      <c r="B574" s="108"/>
      <c r="C574" s="108"/>
      <c r="E574" s="108" t="s">
        <v>1587</v>
      </c>
      <c r="F574" s="108" t="s">
        <v>1278</v>
      </c>
      <c r="G574" s="94"/>
      <c r="H574" s="135" t="s">
        <v>2478</v>
      </c>
      <c r="J574" s="94"/>
      <c r="K574" s="645" t="s">
        <v>690</v>
      </c>
    </row>
    <row r="575" spans="1:11">
      <c r="A575" s="496"/>
      <c r="B575" s="108"/>
      <c r="C575" s="108"/>
      <c r="E575" s="472"/>
      <c r="F575" s="108"/>
      <c r="G575" s="94"/>
      <c r="H575" s="522"/>
      <c r="J575" s="94"/>
      <c r="K575" s="646">
        <f t="shared" si="8"/>
        <v>21</v>
      </c>
    </row>
    <row r="576" spans="1:11">
      <c r="A576" s="496"/>
      <c r="B576" s="108"/>
      <c r="C576" s="108"/>
      <c r="E576" s="472"/>
      <c r="F576" s="108"/>
      <c r="G576" s="94"/>
      <c r="H576" s="522"/>
      <c r="J576" s="94"/>
      <c r="K576" s="646">
        <f t="shared" si="8"/>
        <v>21</v>
      </c>
    </row>
    <row r="577" spans="1:11">
      <c r="A577" s="496"/>
      <c r="B577" s="114"/>
      <c r="C577" s="109"/>
      <c r="E577" s="472"/>
      <c r="F577" s="108"/>
      <c r="G577" s="94"/>
      <c r="H577" s="522"/>
      <c r="J577" s="94"/>
      <c r="K577" s="646">
        <f t="shared" si="8"/>
        <v>21</v>
      </c>
    </row>
    <row r="578" spans="1:11">
      <c r="A578" s="496"/>
      <c r="B578" s="114"/>
      <c r="C578" s="109"/>
      <c r="E578" s="472"/>
      <c r="F578" s="108"/>
      <c r="G578" s="94"/>
      <c r="H578" s="522"/>
      <c r="J578" s="94"/>
      <c r="K578" s="646">
        <f t="shared" si="8"/>
        <v>21</v>
      </c>
    </row>
    <row r="579" spans="1:11">
      <c r="A579" s="496"/>
      <c r="B579" s="114"/>
      <c r="C579" s="109"/>
      <c r="E579" s="472" t="s">
        <v>1994</v>
      </c>
      <c r="F579" s="108"/>
      <c r="G579" s="94"/>
      <c r="H579" s="522"/>
      <c r="I579" s="94"/>
      <c r="J579" s="94"/>
      <c r="K579" s="646">
        <f t="shared" si="8"/>
        <v>21</v>
      </c>
    </row>
    <row r="580" spans="1:11">
      <c r="A580" s="496"/>
      <c r="B580" s="114"/>
      <c r="C580" s="109"/>
      <c r="E580" s="432" t="s">
        <v>1995</v>
      </c>
      <c r="F580" s="108"/>
      <c r="G580" s="94"/>
      <c r="H580" s="547"/>
      <c r="I580" s="94"/>
      <c r="J580" s="94"/>
      <c r="K580" s="646">
        <f t="shared" si="8"/>
        <v>21</v>
      </c>
    </row>
    <row r="581" spans="1:11">
      <c r="A581" s="496"/>
      <c r="B581" s="108"/>
      <c r="C581" s="108"/>
      <c r="E581" s="472" t="s">
        <v>1996</v>
      </c>
      <c r="F581" s="108"/>
      <c r="G581" s="94"/>
      <c r="H581" s="547"/>
      <c r="I581" s="94"/>
      <c r="J581" s="94"/>
      <c r="K581" s="646">
        <f t="shared" si="8"/>
        <v>21</v>
      </c>
    </row>
    <row r="582" spans="1:11">
      <c r="A582" s="496"/>
      <c r="B582" s="114"/>
      <c r="C582" s="109"/>
      <c r="E582" s="472" t="s">
        <v>1997</v>
      </c>
      <c r="F582" s="108"/>
      <c r="G582" s="94"/>
      <c r="H582" s="547"/>
      <c r="I582" s="94"/>
      <c r="J582" s="94"/>
      <c r="K582" s="646">
        <f t="shared" si="8"/>
        <v>21</v>
      </c>
    </row>
    <row r="583" spans="1:11">
      <c r="A583" s="496"/>
      <c r="B583" s="114"/>
      <c r="C583" s="109"/>
      <c r="E583" s="472" t="s">
        <v>1998</v>
      </c>
      <c r="F583" s="108"/>
      <c r="G583" s="94"/>
      <c r="H583" s="547"/>
      <c r="I583" s="94"/>
      <c r="J583" s="94"/>
      <c r="K583" s="646">
        <f t="shared" si="8"/>
        <v>21</v>
      </c>
    </row>
    <row r="584" spans="1:11" ht="15.6">
      <c r="A584" s="496"/>
      <c r="B584" s="114"/>
      <c r="C584" s="109"/>
      <c r="E584" s="472" t="s">
        <v>1999</v>
      </c>
      <c r="F584" s="108"/>
      <c r="G584" s="94"/>
      <c r="H584" s="547"/>
      <c r="I584" s="94"/>
      <c r="J584" s="94"/>
      <c r="K584" s="646">
        <f t="shared" si="8"/>
        <v>21</v>
      </c>
    </row>
    <row r="585" spans="1:11">
      <c r="A585" s="496"/>
      <c r="B585" s="114"/>
      <c r="C585" s="109"/>
      <c r="E585" s="472" t="s">
        <v>2000</v>
      </c>
      <c r="F585" s="108"/>
      <c r="G585" s="94"/>
      <c r="H585" s="547"/>
      <c r="I585" s="94"/>
      <c r="J585" s="94"/>
      <c r="K585" s="646">
        <f t="shared" ref="K585:K648" si="9">SUM(H585+14+7)</f>
        <v>21</v>
      </c>
    </row>
    <row r="586" spans="1:11">
      <c r="A586" s="496"/>
      <c r="B586" s="114"/>
      <c r="C586" s="109"/>
      <c r="E586" s="472" t="s">
        <v>2001</v>
      </c>
      <c r="F586" s="108"/>
      <c r="G586" s="94"/>
      <c r="H586" s="547"/>
      <c r="I586" s="94"/>
      <c r="J586" s="94"/>
      <c r="K586" s="646">
        <f t="shared" si="9"/>
        <v>21</v>
      </c>
    </row>
    <row r="587" spans="1:11">
      <c r="A587" s="496"/>
      <c r="B587" s="114"/>
      <c r="C587" s="109"/>
      <c r="E587" s="472" t="s">
        <v>2002</v>
      </c>
      <c r="F587" s="108"/>
      <c r="G587" s="94"/>
      <c r="H587" s="547"/>
      <c r="I587" s="94"/>
      <c r="J587" s="94"/>
      <c r="K587" s="646">
        <f t="shared" si="9"/>
        <v>21</v>
      </c>
    </row>
    <row r="588" spans="1:11">
      <c r="A588" s="496"/>
      <c r="B588" s="114"/>
      <c r="C588" s="109"/>
      <c r="E588" s="110" t="s">
        <v>2003</v>
      </c>
      <c r="F588" s="108"/>
      <c r="G588" s="438" t="s">
        <v>1793</v>
      </c>
      <c r="H588" s="547"/>
      <c r="I588" s="94"/>
      <c r="J588" s="94"/>
      <c r="K588" s="646">
        <f t="shared" si="9"/>
        <v>21</v>
      </c>
    </row>
    <row r="589" spans="1:11">
      <c r="A589" s="496"/>
      <c r="B589" s="114"/>
      <c r="C589" s="109"/>
      <c r="E589" s="438" t="s">
        <v>1969</v>
      </c>
      <c r="F589" s="108"/>
      <c r="G589" s="438" t="s">
        <v>2004</v>
      </c>
      <c r="H589" s="547"/>
      <c r="I589" s="94"/>
      <c r="J589" s="94"/>
      <c r="K589" s="646">
        <f t="shared" si="9"/>
        <v>21</v>
      </c>
    </row>
    <row r="590" spans="1:11">
      <c r="A590" s="496"/>
      <c r="B590" s="95"/>
      <c r="C590" s="98"/>
      <c r="E590" s="438" t="s">
        <v>2005</v>
      </c>
      <c r="F590" s="108"/>
      <c r="G590" s="94"/>
      <c r="H590" s="547"/>
      <c r="I590" s="94"/>
      <c r="J590" s="94"/>
      <c r="K590" s="646">
        <f t="shared" si="9"/>
        <v>21</v>
      </c>
    </row>
    <row r="591" spans="1:11">
      <c r="A591" s="496"/>
      <c r="B591" s="114"/>
      <c r="C591" s="109"/>
      <c r="E591" s="438" t="s">
        <v>2006</v>
      </c>
      <c r="F591" s="432"/>
      <c r="G591" s="522"/>
      <c r="H591" s="547"/>
      <c r="I591" s="94"/>
      <c r="J591" s="94"/>
      <c r="K591" s="646">
        <f t="shared" si="9"/>
        <v>21</v>
      </c>
    </row>
    <row r="592" spans="1:11">
      <c r="A592" s="496"/>
      <c r="B592" s="114"/>
      <c r="C592" s="109"/>
      <c r="E592" s="548" t="s">
        <v>2007</v>
      </c>
      <c r="F592" s="432"/>
      <c r="G592" s="522"/>
      <c r="H592" s="547"/>
      <c r="I592" s="94"/>
      <c r="J592" s="94"/>
      <c r="K592" s="646">
        <f t="shared" si="9"/>
        <v>21</v>
      </c>
    </row>
    <row r="593" spans="1:11">
      <c r="A593" s="496"/>
      <c r="B593" s="114"/>
      <c r="C593" s="109"/>
      <c r="E593" s="108" t="s">
        <v>2008</v>
      </c>
      <c r="F593" s="432"/>
      <c r="G593" s="522"/>
      <c r="H593" s="547"/>
      <c r="I593" s="94"/>
      <c r="J593" s="94"/>
      <c r="K593" s="646">
        <f t="shared" si="9"/>
        <v>21</v>
      </c>
    </row>
    <row r="594" spans="1:11">
      <c r="A594" s="496"/>
      <c r="B594" s="114"/>
      <c r="C594" s="109"/>
      <c r="E594" s="110" t="s">
        <v>2009</v>
      </c>
      <c r="F594" s="432"/>
      <c r="G594" s="522"/>
      <c r="H594" s="547"/>
      <c r="I594" s="94"/>
      <c r="J594" s="94"/>
      <c r="K594" s="646">
        <f t="shared" si="9"/>
        <v>21</v>
      </c>
    </row>
    <row r="595" spans="1:11">
      <c r="A595" s="496"/>
      <c r="B595" s="114"/>
      <c r="C595" s="109"/>
      <c r="E595" s="110" t="s">
        <v>2010</v>
      </c>
      <c r="F595" s="432"/>
      <c r="G595" s="522"/>
      <c r="H595" s="547"/>
      <c r="I595" s="522"/>
      <c r="J595" s="522"/>
      <c r="K595" s="646">
        <f t="shared" si="9"/>
        <v>21</v>
      </c>
    </row>
    <row r="596" spans="1:11">
      <c r="A596" s="496"/>
      <c r="B596" s="114"/>
      <c r="C596" s="109"/>
      <c r="E596" s="110" t="s">
        <v>2011</v>
      </c>
      <c r="F596" s="432"/>
      <c r="G596" s="522"/>
      <c r="H596" s="547"/>
      <c r="I596" s="522"/>
      <c r="J596" s="522"/>
      <c r="K596" s="646">
        <f t="shared" si="9"/>
        <v>21</v>
      </c>
    </row>
    <row r="597" spans="1:11">
      <c r="A597" s="496"/>
      <c r="B597" s="114"/>
      <c r="C597" s="109"/>
      <c r="E597" s="438" t="s">
        <v>1931</v>
      </c>
      <c r="F597" s="500"/>
      <c r="G597" s="547"/>
      <c r="H597" s="547"/>
      <c r="I597" s="522"/>
      <c r="J597" s="522"/>
      <c r="K597" s="646">
        <f t="shared" si="9"/>
        <v>21</v>
      </c>
    </row>
    <row r="598" spans="1:11">
      <c r="A598" s="496"/>
      <c r="B598" s="114"/>
      <c r="C598" s="109"/>
      <c r="E598" s="544" t="s">
        <v>2012</v>
      </c>
      <c r="F598" s="500"/>
      <c r="G598" s="547"/>
      <c r="H598" s="547"/>
      <c r="I598" s="522"/>
      <c r="J598" s="522"/>
      <c r="K598" s="646">
        <f t="shared" si="9"/>
        <v>21</v>
      </c>
    </row>
    <row r="599" spans="1:11">
      <c r="A599" s="496"/>
      <c r="B599" s="114"/>
      <c r="C599" s="109"/>
      <c r="E599" s="549" t="s">
        <v>2013</v>
      </c>
      <c r="F599" s="500"/>
      <c r="G599" s="547"/>
      <c r="H599" s="547"/>
      <c r="I599" s="522"/>
      <c r="J599" s="522"/>
      <c r="K599" s="646">
        <f t="shared" si="9"/>
        <v>21</v>
      </c>
    </row>
    <row r="600" spans="1:11">
      <c r="A600" s="496"/>
      <c r="B600" s="114"/>
      <c r="C600" s="109"/>
      <c r="E600" s="549" t="s">
        <v>2014</v>
      </c>
      <c r="F600" s="500"/>
      <c r="G600" s="547"/>
      <c r="H600" s="547"/>
      <c r="I600" s="522"/>
      <c r="J600" s="522"/>
      <c r="K600" s="646">
        <f t="shared" si="9"/>
        <v>21</v>
      </c>
    </row>
    <row r="601" spans="1:11">
      <c r="A601" s="496"/>
      <c r="B601" s="114"/>
      <c r="C601" s="109"/>
      <c r="E601" s="544" t="s">
        <v>1926</v>
      </c>
      <c r="F601" s="500"/>
      <c r="G601" s="547"/>
      <c r="H601" s="547"/>
      <c r="I601" s="547"/>
      <c r="J601" s="547"/>
      <c r="K601" s="646">
        <f t="shared" si="9"/>
        <v>21</v>
      </c>
    </row>
    <row r="602" spans="1:11">
      <c r="A602" s="496"/>
      <c r="B602" s="114"/>
      <c r="C602" s="109"/>
      <c r="E602" s="472" t="s">
        <v>1932</v>
      </c>
      <c r="F602" s="500"/>
      <c r="G602" s="547"/>
      <c r="H602" s="547"/>
      <c r="I602" s="547"/>
      <c r="J602" s="547"/>
      <c r="K602" s="646">
        <f t="shared" si="9"/>
        <v>21</v>
      </c>
    </row>
    <row r="603" spans="1:11">
      <c r="A603" s="496"/>
      <c r="B603" s="114"/>
      <c r="C603" s="109"/>
      <c r="E603" s="432" t="s">
        <v>1927</v>
      </c>
      <c r="F603" s="500"/>
      <c r="G603" s="547"/>
      <c r="H603" s="547"/>
      <c r="I603" s="547"/>
      <c r="J603" s="547"/>
      <c r="K603" s="646">
        <f t="shared" si="9"/>
        <v>21</v>
      </c>
    </row>
    <row r="604" spans="1:11">
      <c r="A604" s="496"/>
      <c r="B604" s="95"/>
      <c r="C604" s="98"/>
      <c r="E604" s="432" t="s">
        <v>1925</v>
      </c>
      <c r="F604" s="500"/>
      <c r="G604" s="547"/>
      <c r="H604" s="547"/>
      <c r="I604" s="547"/>
      <c r="J604" s="547"/>
      <c r="K604" s="646">
        <f t="shared" si="9"/>
        <v>21</v>
      </c>
    </row>
    <row r="605" spans="1:11">
      <c r="A605" s="496"/>
      <c r="B605" s="95"/>
      <c r="C605" s="98"/>
      <c r="E605" s="440" t="s">
        <v>2015</v>
      </c>
      <c r="F605" s="500"/>
      <c r="G605" s="547"/>
      <c r="H605" s="547"/>
      <c r="I605" s="547"/>
      <c r="J605" s="547"/>
      <c r="K605" s="646">
        <f t="shared" si="9"/>
        <v>21</v>
      </c>
    </row>
    <row r="606" spans="1:11">
      <c r="A606" s="496"/>
      <c r="B606" s="95"/>
      <c r="C606" s="98"/>
      <c r="E606" s="432" t="s">
        <v>2016</v>
      </c>
      <c r="F606" s="500"/>
      <c r="G606" s="547"/>
      <c r="H606" s="547"/>
      <c r="I606" s="547"/>
      <c r="J606" s="547"/>
      <c r="K606" s="646">
        <f t="shared" si="9"/>
        <v>21</v>
      </c>
    </row>
    <row r="607" spans="1:11">
      <c r="A607" s="496"/>
      <c r="B607" s="108"/>
      <c r="C607" s="108"/>
      <c r="E607" s="432" t="s">
        <v>2017</v>
      </c>
      <c r="F607" s="500"/>
      <c r="G607" s="547"/>
      <c r="H607" s="547"/>
      <c r="I607" s="547"/>
      <c r="J607" s="547"/>
      <c r="K607" s="646">
        <f t="shared" si="9"/>
        <v>21</v>
      </c>
    </row>
    <row r="608" spans="1:11">
      <c r="A608" s="496"/>
      <c r="B608" s="108"/>
      <c r="C608" s="108"/>
      <c r="E608" s="523" t="s">
        <v>2018</v>
      </c>
      <c r="F608" s="500"/>
      <c r="G608" s="547"/>
      <c r="H608" s="547"/>
      <c r="I608" s="547"/>
      <c r="J608" s="547"/>
      <c r="K608" s="646">
        <f t="shared" si="9"/>
        <v>21</v>
      </c>
    </row>
    <row r="609" spans="1:11">
      <c r="A609" s="496"/>
      <c r="B609" s="108"/>
      <c r="C609" s="108"/>
      <c r="E609" s="108" t="s">
        <v>2019</v>
      </c>
      <c r="F609" s="500"/>
      <c r="G609" s="547"/>
      <c r="H609" s="547"/>
      <c r="I609" s="547"/>
      <c r="J609" s="547"/>
      <c r="K609" s="646">
        <f t="shared" si="9"/>
        <v>21</v>
      </c>
    </row>
    <row r="610" spans="1:11">
      <c r="A610" s="496"/>
      <c r="B610" s="108"/>
      <c r="C610" s="108"/>
      <c r="E610" s="108" t="s">
        <v>2020</v>
      </c>
      <c r="F610" s="500"/>
      <c r="G610" s="547"/>
      <c r="H610" s="547"/>
      <c r="I610" s="547"/>
      <c r="J610" s="547"/>
      <c r="K610" s="646">
        <f t="shared" si="9"/>
        <v>21</v>
      </c>
    </row>
    <row r="611" spans="1:11">
      <c r="A611" s="496"/>
      <c r="B611" s="108"/>
      <c r="C611" s="108"/>
      <c r="E611" s="108" t="s">
        <v>2021</v>
      </c>
      <c r="F611" s="500"/>
      <c r="G611" s="547"/>
      <c r="H611" s="547"/>
      <c r="I611" s="547"/>
      <c r="J611" s="547"/>
      <c r="K611" s="646">
        <f t="shared" si="9"/>
        <v>21</v>
      </c>
    </row>
    <row r="612" spans="1:11">
      <c r="A612" s="496"/>
      <c r="B612" s="108"/>
      <c r="C612" s="108"/>
      <c r="E612" s="108" t="s">
        <v>2022</v>
      </c>
      <c r="F612" s="500"/>
      <c r="G612" s="547"/>
      <c r="H612" s="497" t="s">
        <v>1890</v>
      </c>
      <c r="I612" s="547"/>
      <c r="J612" s="547"/>
      <c r="K612" s="646" t="e">
        <f t="shared" si="9"/>
        <v>#VALUE!</v>
      </c>
    </row>
    <row r="613" spans="1:11">
      <c r="A613" s="496"/>
      <c r="B613" s="108"/>
      <c r="C613" s="108"/>
      <c r="E613" s="548" t="s">
        <v>2023</v>
      </c>
      <c r="F613" s="500"/>
      <c r="G613" s="547"/>
      <c r="H613" s="543" t="s">
        <v>422</v>
      </c>
      <c r="I613" s="547"/>
      <c r="J613" s="547"/>
      <c r="K613" s="645" t="s">
        <v>690</v>
      </c>
    </row>
    <row r="614" spans="1:11" ht="26.4">
      <c r="A614" s="496"/>
      <c r="B614" s="108"/>
      <c r="C614" s="108"/>
      <c r="E614" s="108" t="s">
        <v>2024</v>
      </c>
      <c r="F614" s="500"/>
      <c r="G614" s="547"/>
      <c r="H614" s="94" t="s">
        <v>1262</v>
      </c>
      <c r="I614" s="547"/>
      <c r="J614" s="547"/>
      <c r="K614" s="646" t="s">
        <v>690</v>
      </c>
    </row>
    <row r="615" spans="1:11">
      <c r="A615" s="496"/>
      <c r="B615" s="108"/>
      <c r="C615" s="108"/>
      <c r="E615" s="108" t="s">
        <v>2025</v>
      </c>
      <c r="F615" s="500"/>
      <c r="G615" s="547"/>
      <c r="H615" s="525" t="s">
        <v>633</v>
      </c>
      <c r="I615" s="547"/>
      <c r="J615" s="547"/>
      <c r="K615" s="646" t="e">
        <f t="shared" si="9"/>
        <v>#VALUE!</v>
      </c>
    </row>
    <row r="616" spans="1:11">
      <c r="A616" s="496"/>
      <c r="B616" s="108"/>
      <c r="C616" s="108"/>
      <c r="E616" s="108" t="s">
        <v>2026</v>
      </c>
      <c r="F616" s="500"/>
      <c r="G616" s="547"/>
      <c r="H616" s="543" t="s">
        <v>422</v>
      </c>
      <c r="I616" s="547"/>
      <c r="J616" s="547"/>
      <c r="K616" s="646" t="e">
        <f t="shared" si="9"/>
        <v>#VALUE!</v>
      </c>
    </row>
    <row r="617" spans="1:11">
      <c r="A617" s="496"/>
      <c r="B617" s="108"/>
      <c r="C617" s="108"/>
      <c r="E617" s="108" t="s">
        <v>2027</v>
      </c>
      <c r="F617" s="500"/>
      <c r="G617" s="547"/>
      <c r="H617" s="543" t="s">
        <v>422</v>
      </c>
      <c r="I617" s="547"/>
      <c r="J617" s="547"/>
      <c r="K617" s="646" t="e">
        <f t="shared" si="9"/>
        <v>#VALUE!</v>
      </c>
    </row>
    <row r="618" spans="1:11">
      <c r="A618" s="496"/>
      <c r="B618" s="108"/>
      <c r="C618" s="108"/>
      <c r="E618" s="108" t="s">
        <v>2028</v>
      </c>
      <c r="F618" s="500"/>
      <c r="G618" s="547"/>
      <c r="H618" s="94"/>
      <c r="I618" s="547"/>
      <c r="J618" s="547"/>
      <c r="K618" s="646">
        <f t="shared" si="9"/>
        <v>21</v>
      </c>
    </row>
    <row r="619" spans="1:11">
      <c r="A619" s="496"/>
      <c r="B619" s="114"/>
      <c r="C619" s="109"/>
      <c r="E619" s="550" t="s">
        <v>2029</v>
      </c>
      <c r="F619" s="500"/>
      <c r="G619" s="547"/>
      <c r="H619" s="525"/>
      <c r="I619" s="547"/>
      <c r="J619" s="547"/>
      <c r="K619" s="646">
        <f t="shared" si="9"/>
        <v>21</v>
      </c>
    </row>
    <row r="620" spans="1:11">
      <c r="A620" s="496"/>
      <c r="B620" s="114"/>
      <c r="C620" s="109"/>
      <c r="E620" s="550" t="s">
        <v>2030</v>
      </c>
      <c r="F620" s="500"/>
      <c r="G620" s="547"/>
      <c r="H620" s="543"/>
      <c r="I620" s="547"/>
      <c r="J620" s="547"/>
      <c r="K620" s="646">
        <f t="shared" si="9"/>
        <v>21</v>
      </c>
    </row>
    <row r="621" spans="1:11">
      <c r="A621" s="496"/>
      <c r="B621" s="114"/>
      <c r="C621" s="109"/>
      <c r="E621" s="550" t="s">
        <v>2031</v>
      </c>
      <c r="F621" s="500"/>
      <c r="G621" s="547"/>
      <c r="H621" s="543"/>
      <c r="I621" s="547"/>
      <c r="J621" s="547"/>
      <c r="K621" s="646">
        <f t="shared" si="9"/>
        <v>21</v>
      </c>
    </row>
    <row r="622" spans="1:11">
      <c r="A622" s="496"/>
      <c r="B622" s="114"/>
      <c r="C622" s="109"/>
      <c r="E622" s="551" t="s">
        <v>2032</v>
      </c>
      <c r="F622" s="500"/>
      <c r="G622" s="547"/>
      <c r="H622" s="543"/>
      <c r="I622" s="547"/>
      <c r="J622" s="547"/>
      <c r="K622" s="646">
        <f t="shared" si="9"/>
        <v>21</v>
      </c>
    </row>
    <row r="623" spans="1:11">
      <c r="A623" s="496"/>
      <c r="B623" s="108"/>
      <c r="C623" s="108"/>
      <c r="E623" s="551" t="s">
        <v>2033</v>
      </c>
      <c r="F623" s="500"/>
      <c r="G623" s="547"/>
      <c r="I623" s="547"/>
      <c r="J623" s="547"/>
      <c r="K623" s="646">
        <f t="shared" si="9"/>
        <v>21</v>
      </c>
    </row>
    <row r="624" spans="1:11">
      <c r="A624" s="496"/>
      <c r="B624" s="108"/>
      <c r="C624" s="108"/>
      <c r="E624" s="551" t="s">
        <v>2034</v>
      </c>
      <c r="F624" s="500"/>
      <c r="G624" s="547"/>
      <c r="I624" s="547"/>
      <c r="J624" s="547"/>
      <c r="K624" s="646">
        <f t="shared" si="9"/>
        <v>21</v>
      </c>
    </row>
    <row r="625" spans="1:11">
      <c r="A625" s="496"/>
      <c r="B625" s="108"/>
      <c r="C625" s="108"/>
      <c r="E625" s="108" t="s">
        <v>2035</v>
      </c>
      <c r="F625" s="500"/>
      <c r="G625" s="547"/>
      <c r="I625" s="547"/>
      <c r="J625" s="547"/>
      <c r="K625" s="646">
        <f t="shared" si="9"/>
        <v>21</v>
      </c>
    </row>
    <row r="626" spans="1:11">
      <c r="A626" s="496"/>
      <c r="B626" s="108"/>
      <c r="C626" s="108"/>
      <c r="E626" s="432" t="s">
        <v>2036</v>
      </c>
      <c r="F626" s="500"/>
      <c r="G626" s="547"/>
      <c r="I626" s="547"/>
      <c r="J626" s="547"/>
      <c r="K626" s="646">
        <f t="shared" si="9"/>
        <v>21</v>
      </c>
    </row>
    <row r="627" spans="1:11">
      <c r="A627" s="496"/>
      <c r="B627" s="114"/>
      <c r="C627" s="109"/>
      <c r="E627" s="432" t="s">
        <v>2037</v>
      </c>
      <c r="F627" s="500"/>
      <c r="G627" s="547"/>
      <c r="I627" s="547"/>
      <c r="J627" s="547"/>
      <c r="K627" s="646">
        <f t="shared" si="9"/>
        <v>21</v>
      </c>
    </row>
    <row r="628" spans="1:11">
      <c r="A628" s="496"/>
      <c r="B628" s="114"/>
      <c r="C628" s="109"/>
      <c r="E628" s="432" t="s">
        <v>2038</v>
      </c>
      <c r="F628" s="500"/>
      <c r="G628" s="547"/>
      <c r="I628" s="547"/>
      <c r="J628" s="547"/>
      <c r="K628" s="646">
        <f t="shared" si="9"/>
        <v>21</v>
      </c>
    </row>
    <row r="629" spans="1:11">
      <c r="A629" s="496"/>
      <c r="B629" s="114"/>
      <c r="C629" s="109"/>
      <c r="E629" s="108"/>
      <c r="F629" s="500"/>
      <c r="G629" s="547"/>
      <c r="I629" s="547"/>
      <c r="J629" s="547"/>
      <c r="K629" s="646">
        <f t="shared" si="9"/>
        <v>21</v>
      </c>
    </row>
    <row r="630" spans="1:11">
      <c r="A630" s="496"/>
      <c r="B630" s="114"/>
      <c r="C630" s="109"/>
      <c r="E630" s="432"/>
      <c r="F630" s="500"/>
      <c r="G630" s="547"/>
      <c r="I630" s="547"/>
      <c r="J630" s="547"/>
      <c r="K630" s="646">
        <f t="shared" si="9"/>
        <v>21</v>
      </c>
    </row>
    <row r="631" spans="1:11">
      <c r="A631" s="496"/>
      <c r="B631" s="114"/>
      <c r="C631" s="109"/>
      <c r="E631" s="440"/>
      <c r="F631" s="500"/>
      <c r="G631" s="547"/>
      <c r="I631" s="547"/>
      <c r="J631" s="547"/>
      <c r="K631" s="646">
        <f t="shared" si="9"/>
        <v>21</v>
      </c>
    </row>
    <row r="632" spans="1:11">
      <c r="A632" s="496"/>
      <c r="B632" s="114"/>
      <c r="C632" s="109"/>
      <c r="E632" s="440"/>
      <c r="F632" s="500"/>
      <c r="G632" s="547"/>
      <c r="H632" s="552"/>
      <c r="I632" s="547"/>
      <c r="J632" s="547"/>
      <c r="K632" s="646">
        <f t="shared" si="9"/>
        <v>21</v>
      </c>
    </row>
    <row r="633" spans="1:11">
      <c r="A633" s="496"/>
      <c r="B633" s="114"/>
      <c r="C633" s="109"/>
      <c r="E633" s="431" t="s">
        <v>2039</v>
      </c>
      <c r="F633" s="497" t="s">
        <v>1242</v>
      </c>
      <c r="H633" s="498" t="s">
        <v>2477</v>
      </c>
      <c r="I633" s="547"/>
      <c r="J633" s="547"/>
      <c r="K633" s="646" t="e">
        <f t="shared" si="9"/>
        <v>#VALUE!</v>
      </c>
    </row>
    <row r="634" spans="1:11">
      <c r="A634" s="496"/>
      <c r="B634" s="108"/>
      <c r="C634" s="108"/>
      <c r="E634" s="108" t="s">
        <v>1299</v>
      </c>
      <c r="F634" s="94">
        <v>403</v>
      </c>
      <c r="H634" s="94">
        <v>22</v>
      </c>
      <c r="I634" s="547"/>
      <c r="J634" s="547"/>
      <c r="K634" s="646">
        <f t="shared" si="9"/>
        <v>43</v>
      </c>
    </row>
    <row r="635" spans="1:11" ht="26.4">
      <c r="A635" s="496"/>
      <c r="B635" s="114"/>
      <c r="C635" s="109"/>
      <c r="E635" s="108" t="s">
        <v>352</v>
      </c>
      <c r="F635" s="94" t="s">
        <v>1262</v>
      </c>
      <c r="H635" s="94">
        <v>18</v>
      </c>
      <c r="I635" s="547"/>
      <c r="J635" s="547"/>
      <c r="K635" s="646">
        <f t="shared" si="9"/>
        <v>39</v>
      </c>
    </row>
    <row r="636" spans="1:11">
      <c r="A636" s="496"/>
      <c r="B636" s="108"/>
      <c r="C636" s="108"/>
      <c r="E636" s="432" t="s">
        <v>422</v>
      </c>
      <c r="F636" s="525">
        <v>197</v>
      </c>
      <c r="H636" s="525">
        <v>10</v>
      </c>
      <c r="I636" s="547"/>
      <c r="J636" s="547"/>
      <c r="K636" s="646">
        <f t="shared" si="9"/>
        <v>31</v>
      </c>
    </row>
    <row r="637" spans="1:11">
      <c r="A637" s="496"/>
      <c r="B637" s="450"/>
      <c r="C637" s="450"/>
      <c r="E637" s="108" t="s">
        <v>1300</v>
      </c>
      <c r="F637" s="94">
        <v>353</v>
      </c>
      <c r="H637" s="94">
        <v>22</v>
      </c>
      <c r="J637" s="497"/>
      <c r="K637" s="646">
        <f t="shared" si="9"/>
        <v>43</v>
      </c>
    </row>
    <row r="638" spans="1:11">
      <c r="A638" s="496"/>
      <c r="B638" s="553"/>
      <c r="C638" s="554"/>
      <c r="E638" s="108" t="s">
        <v>2043</v>
      </c>
      <c r="F638" s="94">
        <v>373</v>
      </c>
      <c r="H638" s="94">
        <v>22</v>
      </c>
      <c r="J638" s="94"/>
      <c r="K638" s="646">
        <f t="shared" si="9"/>
        <v>43</v>
      </c>
    </row>
    <row r="639" spans="1:11" ht="10.95" customHeight="1">
      <c r="A639" s="496"/>
      <c r="B639" s="555"/>
      <c r="C639" s="555"/>
      <c r="E639" s="440" t="s">
        <v>2040</v>
      </c>
      <c r="F639" s="108"/>
      <c r="G639" s="543"/>
      <c r="H639" s="450"/>
      <c r="J639" s="94"/>
      <c r="K639" s="646">
        <f t="shared" si="9"/>
        <v>21</v>
      </c>
    </row>
    <row r="640" spans="1:11" ht="10.95" customHeight="1">
      <c r="A640" s="496"/>
      <c r="B640" s="556"/>
      <c r="C640" s="556"/>
      <c r="H640" s="450"/>
      <c r="J640" s="525"/>
      <c r="K640" s="646">
        <f t="shared" si="9"/>
        <v>21</v>
      </c>
    </row>
    <row r="641" spans="1:11" ht="10.95" customHeight="1">
      <c r="A641" s="496"/>
      <c r="B641" s="556"/>
      <c r="C641" s="556"/>
      <c r="E641" s="431" t="s">
        <v>982</v>
      </c>
      <c r="F641" s="497" t="s">
        <v>1242</v>
      </c>
      <c r="G641" s="497" t="s">
        <v>1755</v>
      </c>
      <c r="H641" s="498" t="s">
        <v>2477</v>
      </c>
      <c r="J641" s="94"/>
      <c r="K641" s="646" t="e">
        <f t="shared" si="9"/>
        <v>#VALUE!</v>
      </c>
    </row>
    <row r="642" spans="1:11" ht="10.95" customHeight="1">
      <c r="A642" s="496"/>
      <c r="B642" s="556"/>
      <c r="C642" s="556"/>
      <c r="E642" s="432" t="s">
        <v>1301</v>
      </c>
      <c r="F642" s="432">
        <v>196</v>
      </c>
      <c r="G642" s="108"/>
      <c r="H642" s="525">
        <v>16</v>
      </c>
      <c r="J642" s="94"/>
      <c r="K642" s="646">
        <f t="shared" si="9"/>
        <v>37</v>
      </c>
    </row>
    <row r="643" spans="1:11" ht="10.95" customHeight="1">
      <c r="A643" s="496"/>
      <c r="B643" s="557"/>
      <c r="C643" s="557"/>
      <c r="E643" s="432" t="s">
        <v>240</v>
      </c>
      <c r="F643" s="432">
        <v>210</v>
      </c>
      <c r="G643" s="108"/>
      <c r="H643" s="525">
        <v>16</v>
      </c>
      <c r="I643" s="94"/>
      <c r="J643" s="94"/>
      <c r="K643" s="646">
        <f t="shared" si="9"/>
        <v>37</v>
      </c>
    </row>
    <row r="644" spans="1:11" ht="10.95" customHeight="1">
      <c r="A644" s="496"/>
      <c r="B644" s="556"/>
      <c r="C644" s="556"/>
      <c r="E644" s="108" t="s">
        <v>1302</v>
      </c>
      <c r="F644" s="108">
        <v>330</v>
      </c>
      <c r="G644" s="531">
        <f>F644*1.63</f>
        <v>537.9</v>
      </c>
      <c r="H644" s="94" t="s">
        <v>2478</v>
      </c>
      <c r="K644" s="645" t="s">
        <v>690</v>
      </c>
    </row>
    <row r="645" spans="1:11" ht="10.95" customHeight="1">
      <c r="A645" s="496"/>
      <c r="B645" s="556"/>
      <c r="C645" s="556"/>
      <c r="E645" s="108" t="s">
        <v>298</v>
      </c>
      <c r="F645" s="108">
        <v>247</v>
      </c>
      <c r="G645" s="108"/>
      <c r="H645" s="94">
        <v>25</v>
      </c>
      <c r="K645" s="646">
        <f t="shared" si="9"/>
        <v>46</v>
      </c>
    </row>
    <row r="646" spans="1:11" ht="10.95" customHeight="1">
      <c r="A646" s="496"/>
      <c r="B646" s="556"/>
      <c r="C646" s="556"/>
      <c r="E646" s="108" t="s">
        <v>420</v>
      </c>
      <c r="F646" s="108">
        <v>292</v>
      </c>
      <c r="G646" s="108"/>
      <c r="H646" s="94" t="s">
        <v>2478</v>
      </c>
      <c r="K646" s="645" t="s">
        <v>690</v>
      </c>
    </row>
    <row r="647" spans="1:11" ht="10.95" customHeight="1">
      <c r="A647" s="496"/>
      <c r="B647" s="556"/>
      <c r="C647" s="556"/>
      <c r="E647" s="108" t="s">
        <v>1303</v>
      </c>
      <c r="F647" s="94" t="s">
        <v>1246</v>
      </c>
      <c r="G647" s="94"/>
      <c r="H647" s="94" t="s">
        <v>2478</v>
      </c>
      <c r="K647" s="645" t="s">
        <v>690</v>
      </c>
    </row>
    <row r="648" spans="1:11" ht="10.95" customHeight="1">
      <c r="A648" s="496"/>
      <c r="B648" s="556"/>
      <c r="C648" s="556"/>
      <c r="H648" s="116"/>
      <c r="K648" s="646">
        <f t="shared" si="9"/>
        <v>21</v>
      </c>
    </row>
    <row r="649" spans="1:11" ht="10.95" customHeight="1">
      <c r="A649" s="496"/>
      <c r="B649" s="556"/>
      <c r="C649" s="556"/>
      <c r="E649" s="448" t="s">
        <v>2044</v>
      </c>
      <c r="F649" s="558"/>
      <c r="G649" s="552"/>
      <c r="H649" s="552"/>
      <c r="K649" s="646">
        <f t="shared" ref="K649:K712" si="10">SUM(H649+14+7)</f>
        <v>21</v>
      </c>
    </row>
    <row r="650" spans="1:11" ht="10.95" customHeight="1">
      <c r="A650" s="496"/>
      <c r="B650" s="556"/>
      <c r="C650" s="556"/>
      <c r="E650" s="449" t="s">
        <v>2045</v>
      </c>
      <c r="F650" s="559" t="s">
        <v>1242</v>
      </c>
      <c r="H650" s="560" t="s">
        <v>2477</v>
      </c>
      <c r="K650" s="645" t="s">
        <v>690</v>
      </c>
    </row>
    <row r="651" spans="1:11" ht="10.95" customHeight="1">
      <c r="A651" s="496"/>
      <c r="B651" s="556"/>
      <c r="C651" s="556"/>
      <c r="E651" s="450" t="s">
        <v>144</v>
      </c>
      <c r="F651" s="432">
        <v>148</v>
      </c>
      <c r="H651" s="561">
        <v>18</v>
      </c>
      <c r="K651" s="646">
        <f t="shared" si="10"/>
        <v>39</v>
      </c>
    </row>
    <row r="652" spans="1:11" ht="10.95" customHeight="1">
      <c r="A652" s="496"/>
      <c r="B652" s="556"/>
      <c r="C652" s="556"/>
      <c r="E652" s="450" t="s">
        <v>171</v>
      </c>
      <c r="F652" s="432">
        <v>284</v>
      </c>
      <c r="H652" s="561">
        <v>27</v>
      </c>
      <c r="K652" s="646">
        <f t="shared" si="10"/>
        <v>48</v>
      </c>
    </row>
    <row r="653" spans="1:11" ht="10.95" customHeight="1">
      <c r="A653" s="496"/>
      <c r="B653" s="556"/>
      <c r="C653" s="556"/>
      <c r="E653" s="450" t="s">
        <v>1304</v>
      </c>
      <c r="F653" s="432">
        <v>294</v>
      </c>
      <c r="H653" s="561">
        <v>28</v>
      </c>
      <c r="K653" s="646">
        <f t="shared" si="10"/>
        <v>49</v>
      </c>
    </row>
    <row r="654" spans="1:11" ht="10.95" customHeight="1">
      <c r="A654" s="496"/>
      <c r="B654" s="557"/>
      <c r="C654" s="557"/>
      <c r="E654" s="450" t="s">
        <v>113</v>
      </c>
      <c r="F654" s="432">
        <v>225</v>
      </c>
      <c r="H654" s="561">
        <v>25</v>
      </c>
      <c r="K654" s="646">
        <f t="shared" si="10"/>
        <v>46</v>
      </c>
    </row>
    <row r="655" spans="1:11" ht="10.95" customHeight="1">
      <c r="A655" s="496"/>
      <c r="B655" s="556"/>
      <c r="C655" s="556"/>
      <c r="E655" s="451" t="s">
        <v>248</v>
      </c>
      <c r="F655" s="432">
        <v>236</v>
      </c>
      <c r="H655" s="561">
        <v>20</v>
      </c>
      <c r="K655" s="646">
        <f t="shared" si="10"/>
        <v>41</v>
      </c>
    </row>
    <row r="656" spans="1:11" ht="10.95" customHeight="1">
      <c r="A656" s="496"/>
      <c r="B656" s="556"/>
      <c r="C656" s="556"/>
      <c r="E656" s="450" t="s">
        <v>276</v>
      </c>
      <c r="F656" s="432">
        <v>250</v>
      </c>
      <c r="H656" s="561">
        <v>25</v>
      </c>
      <c r="K656" s="646">
        <f t="shared" si="10"/>
        <v>46</v>
      </c>
    </row>
    <row r="657" spans="1:11" ht="10.95" customHeight="1">
      <c r="A657" s="496"/>
      <c r="B657" s="556"/>
      <c r="C657" s="556"/>
      <c r="E657" s="450" t="s">
        <v>332</v>
      </c>
      <c r="F657" s="432">
        <v>205</v>
      </c>
      <c r="H657" s="561">
        <v>20</v>
      </c>
      <c r="K657" s="646">
        <f t="shared" si="10"/>
        <v>41</v>
      </c>
    </row>
    <row r="658" spans="1:11" ht="10.95" customHeight="1">
      <c r="A658" s="496"/>
      <c r="B658" s="556"/>
      <c r="C658" s="556"/>
      <c r="E658" s="450" t="s">
        <v>360</v>
      </c>
      <c r="F658" s="432">
        <v>205</v>
      </c>
      <c r="H658" s="91">
        <v>20</v>
      </c>
      <c r="K658" s="646">
        <f t="shared" si="10"/>
        <v>41</v>
      </c>
    </row>
    <row r="659" spans="1:11" ht="10.95" customHeight="1">
      <c r="A659" s="496"/>
      <c r="B659" s="556"/>
      <c r="C659" s="556"/>
      <c r="E659" s="450" t="s">
        <v>2240</v>
      </c>
      <c r="F659" s="432">
        <v>199</v>
      </c>
      <c r="H659" s="561">
        <v>22</v>
      </c>
      <c r="K659" s="646">
        <f t="shared" si="10"/>
        <v>43</v>
      </c>
    </row>
    <row r="660" spans="1:11" ht="10.95" customHeight="1">
      <c r="A660" s="496"/>
      <c r="B660" s="556"/>
      <c r="C660" s="556"/>
      <c r="E660" s="450" t="s">
        <v>415</v>
      </c>
      <c r="F660" s="432">
        <v>272</v>
      </c>
      <c r="H660" s="561">
        <v>15</v>
      </c>
      <c r="K660" s="646">
        <f t="shared" si="10"/>
        <v>36</v>
      </c>
    </row>
    <row r="661" spans="1:11" ht="10.95" customHeight="1">
      <c r="A661" s="496"/>
      <c r="B661" s="556"/>
      <c r="C661" s="556"/>
      <c r="E661" s="450" t="s">
        <v>449</v>
      </c>
      <c r="F661" s="432">
        <v>200</v>
      </c>
      <c r="H661" s="561">
        <v>22</v>
      </c>
      <c r="K661" s="646">
        <f t="shared" si="10"/>
        <v>43</v>
      </c>
    </row>
    <row r="662" spans="1:11" ht="10.95" customHeight="1">
      <c r="A662" s="496"/>
      <c r="B662" s="556"/>
      <c r="C662" s="556"/>
      <c r="E662" s="450" t="s">
        <v>5</v>
      </c>
      <c r="F662" s="432">
        <v>249</v>
      </c>
      <c r="H662" s="561">
        <v>21</v>
      </c>
      <c r="K662" s="646">
        <f t="shared" si="10"/>
        <v>42</v>
      </c>
    </row>
    <row r="663" spans="1:11" ht="10.95" customHeight="1">
      <c r="A663" s="496"/>
      <c r="B663" s="556"/>
      <c r="C663" s="556"/>
      <c r="E663" s="450" t="s">
        <v>41</v>
      </c>
      <c r="F663" s="432">
        <v>167</v>
      </c>
      <c r="H663" s="561">
        <v>22</v>
      </c>
      <c r="K663" s="646">
        <f t="shared" si="10"/>
        <v>43</v>
      </c>
    </row>
    <row r="664" spans="1:11" ht="10.95" customHeight="1">
      <c r="A664" s="496"/>
      <c r="B664" s="556"/>
      <c r="C664" s="556"/>
      <c r="E664" s="452" t="s">
        <v>1793</v>
      </c>
      <c r="F664" s="450"/>
      <c r="G664" s="450"/>
      <c r="H664" s="552"/>
      <c r="K664" s="646">
        <f t="shared" si="10"/>
        <v>21</v>
      </c>
    </row>
    <row r="665" spans="1:11" ht="10.95" customHeight="1">
      <c r="A665" s="496"/>
      <c r="B665" s="556"/>
      <c r="C665" s="556"/>
      <c r="E665" s="452" t="s">
        <v>2046</v>
      </c>
      <c r="F665" s="558"/>
      <c r="G665" s="552"/>
      <c r="H665" s="552"/>
      <c r="K665" s="646">
        <f t="shared" si="10"/>
        <v>21</v>
      </c>
    </row>
    <row r="666" spans="1:11" ht="10.95" customHeight="1">
      <c r="A666" s="496"/>
      <c r="B666" s="556"/>
      <c r="C666" s="556"/>
      <c r="E666" s="117" t="s">
        <v>2047</v>
      </c>
      <c r="F666" s="558"/>
      <c r="G666" s="552"/>
      <c r="H666" s="562"/>
      <c r="K666" s="646">
        <f t="shared" si="10"/>
        <v>21</v>
      </c>
    </row>
    <row r="667" spans="1:11" ht="10.95" customHeight="1">
      <c r="A667" s="496"/>
      <c r="B667" s="556"/>
      <c r="C667" s="556"/>
      <c r="E667" s="117" t="s">
        <v>2048</v>
      </c>
      <c r="F667" s="558"/>
      <c r="G667" s="552"/>
      <c r="H667" s="562"/>
      <c r="K667" s="646">
        <f t="shared" si="10"/>
        <v>21</v>
      </c>
    </row>
    <row r="668" spans="1:11" ht="10.95" customHeight="1">
      <c r="A668" s="496"/>
      <c r="B668" s="511"/>
      <c r="C668" s="511"/>
      <c r="E668" s="117" t="s">
        <v>2049</v>
      </c>
      <c r="F668" s="558"/>
      <c r="G668" s="552"/>
      <c r="H668" s="562"/>
      <c r="K668" s="646">
        <f t="shared" si="10"/>
        <v>21</v>
      </c>
    </row>
    <row r="669" spans="1:11" ht="10.95" customHeight="1">
      <c r="A669" s="496"/>
      <c r="B669" s="511"/>
      <c r="C669" s="511"/>
      <c r="E669" s="452" t="s">
        <v>2050</v>
      </c>
      <c r="F669" s="558"/>
      <c r="G669" s="552"/>
      <c r="H669" s="562"/>
      <c r="K669" s="646">
        <f t="shared" si="10"/>
        <v>21</v>
      </c>
    </row>
    <row r="670" spans="1:11" ht="10.95" customHeight="1">
      <c r="A670" s="496"/>
      <c r="B670" s="556"/>
      <c r="C670" s="556"/>
      <c r="E670" s="562" t="s">
        <v>2051</v>
      </c>
      <c r="F670" s="562"/>
      <c r="G670" s="562"/>
      <c r="H670" s="552"/>
      <c r="K670" s="646">
        <f t="shared" si="10"/>
        <v>21</v>
      </c>
    </row>
    <row r="671" spans="1:11" ht="10.95" customHeight="1">
      <c r="A671" s="496"/>
      <c r="B671" s="556"/>
      <c r="C671" s="556"/>
      <c r="E671" s="563" t="s">
        <v>2052</v>
      </c>
      <c r="F671" s="558"/>
      <c r="G671" s="552"/>
      <c r="H671" s="552"/>
      <c r="K671" s="646">
        <f t="shared" si="10"/>
        <v>21</v>
      </c>
    </row>
    <row r="672" spans="1:11" ht="10.95" customHeight="1">
      <c r="A672" s="496"/>
      <c r="B672" s="556"/>
      <c r="C672" s="556"/>
      <c r="E672" s="461" t="s">
        <v>2053</v>
      </c>
      <c r="F672" s="558"/>
      <c r="G672" s="552"/>
      <c r="H672" s="552"/>
      <c r="K672" s="646">
        <f t="shared" si="10"/>
        <v>21</v>
      </c>
    </row>
    <row r="673" spans="1:11" ht="10.95" customHeight="1">
      <c r="A673" s="496"/>
      <c r="B673" s="556"/>
      <c r="C673" s="556"/>
      <c r="E673" s="461" t="s">
        <v>2054</v>
      </c>
      <c r="F673" s="558"/>
      <c r="G673" s="552"/>
      <c r="H673" s="552"/>
      <c r="K673" s="646">
        <f t="shared" si="10"/>
        <v>21</v>
      </c>
    </row>
    <row r="674" spans="1:11" ht="10.95" customHeight="1">
      <c r="A674" s="496"/>
      <c r="B674" s="556"/>
      <c r="C674" s="556"/>
      <c r="E674" s="461" t="s">
        <v>2055</v>
      </c>
      <c r="F674" s="558"/>
      <c r="G674" s="552"/>
      <c r="H674" s="552"/>
      <c r="K674" s="646">
        <f t="shared" si="10"/>
        <v>21</v>
      </c>
    </row>
    <row r="675" spans="1:11" ht="10.95" customHeight="1">
      <c r="A675" s="496"/>
      <c r="B675" s="556"/>
      <c r="C675" s="556"/>
      <c r="E675" s="453" t="s">
        <v>2056</v>
      </c>
      <c r="F675" s="116"/>
      <c r="G675" s="552"/>
      <c r="H675" s="564"/>
      <c r="K675" s="646">
        <f t="shared" si="10"/>
        <v>21</v>
      </c>
    </row>
    <row r="676" spans="1:11" ht="10.95" customHeight="1">
      <c r="A676" s="496"/>
      <c r="B676" s="556"/>
      <c r="C676" s="556"/>
      <c r="E676" s="117" t="s">
        <v>2057</v>
      </c>
      <c r="F676" s="558"/>
      <c r="G676" s="552"/>
      <c r="H676" s="559"/>
      <c r="K676" s="646">
        <f t="shared" si="10"/>
        <v>21</v>
      </c>
    </row>
    <row r="677" spans="1:11" ht="10.95" customHeight="1">
      <c r="A677" s="496"/>
      <c r="B677" s="556"/>
      <c r="C677" s="556"/>
      <c r="E677" s="117" t="s">
        <v>2058</v>
      </c>
      <c r="F677" s="558"/>
      <c r="G677" s="552"/>
      <c r="H677" s="107"/>
      <c r="K677" s="646">
        <f t="shared" si="10"/>
        <v>21</v>
      </c>
    </row>
    <row r="678" spans="1:11" ht="10.95" customHeight="1">
      <c r="A678" s="496"/>
      <c r="B678" s="556"/>
      <c r="C678" s="556"/>
      <c r="E678" s="117" t="s">
        <v>2059</v>
      </c>
      <c r="F678" s="558"/>
      <c r="G678" s="552"/>
      <c r="H678" s="107"/>
      <c r="K678" s="646">
        <f t="shared" si="10"/>
        <v>21</v>
      </c>
    </row>
    <row r="679" spans="1:11" ht="10.95" customHeight="1">
      <c r="A679" s="496"/>
      <c r="B679" s="556"/>
      <c r="C679" s="556"/>
      <c r="E679" s="452" t="s">
        <v>2060</v>
      </c>
      <c r="F679" s="558"/>
      <c r="G679" s="552"/>
      <c r="H679" s="107"/>
      <c r="K679" s="646">
        <f t="shared" si="10"/>
        <v>21</v>
      </c>
    </row>
    <row r="680" spans="1:11" ht="10.95" customHeight="1">
      <c r="A680" s="496"/>
      <c r="B680" s="556"/>
      <c r="C680" s="556"/>
      <c r="E680" s="565" t="s">
        <v>2061</v>
      </c>
      <c r="F680" s="558"/>
      <c r="G680" s="552"/>
      <c r="H680" s="107"/>
      <c r="K680" s="646">
        <f t="shared" si="10"/>
        <v>21</v>
      </c>
    </row>
    <row r="681" spans="1:11" ht="10.95" customHeight="1">
      <c r="A681" s="496"/>
      <c r="B681" s="556"/>
      <c r="C681" s="556"/>
      <c r="E681" s="466" t="s">
        <v>2062</v>
      </c>
      <c r="F681" s="558"/>
      <c r="G681" s="552"/>
      <c r="H681" s="107"/>
      <c r="K681" s="646">
        <f t="shared" si="10"/>
        <v>21</v>
      </c>
    </row>
    <row r="682" spans="1:11" ht="10.95" customHeight="1">
      <c r="A682" s="496"/>
      <c r="B682" s="556"/>
      <c r="C682" s="556"/>
      <c r="E682" s="466" t="s">
        <v>2063</v>
      </c>
      <c r="F682" s="558"/>
      <c r="G682" s="552"/>
      <c r="H682" s="107"/>
      <c r="K682" s="646">
        <f t="shared" si="10"/>
        <v>21</v>
      </c>
    </row>
    <row r="683" spans="1:11" ht="10.95" customHeight="1">
      <c r="A683" s="496"/>
      <c r="B683" s="556"/>
      <c r="C683" s="556"/>
      <c r="E683" s="454" t="s">
        <v>1922</v>
      </c>
      <c r="F683" s="450"/>
      <c r="G683" s="562"/>
      <c r="H683" s="107"/>
      <c r="K683" s="646">
        <f t="shared" si="10"/>
        <v>21</v>
      </c>
    </row>
    <row r="684" spans="1:11" ht="10.95" customHeight="1">
      <c r="A684" s="496"/>
      <c r="B684" s="556"/>
      <c r="C684" s="556"/>
      <c r="E684" s="466" t="s">
        <v>1923</v>
      </c>
      <c r="F684" s="450"/>
      <c r="G684" s="562"/>
      <c r="H684" s="107"/>
      <c r="K684" s="646">
        <f t="shared" si="10"/>
        <v>21</v>
      </c>
    </row>
    <row r="685" spans="1:11" ht="10.95" customHeight="1">
      <c r="A685" s="496"/>
      <c r="B685" s="556"/>
      <c r="C685" s="556"/>
      <c r="E685" s="466" t="s">
        <v>1924</v>
      </c>
      <c r="F685" s="450"/>
      <c r="G685" s="562"/>
      <c r="H685" s="107"/>
      <c r="K685" s="646">
        <f t="shared" si="10"/>
        <v>21</v>
      </c>
    </row>
    <row r="686" spans="1:11" ht="10.95" customHeight="1">
      <c r="A686" s="496"/>
      <c r="B686" s="556"/>
      <c r="C686" s="556"/>
      <c r="E686" s="466" t="s">
        <v>1925</v>
      </c>
      <c r="F686" s="450"/>
      <c r="G686" s="562"/>
      <c r="H686" s="107"/>
      <c r="K686" s="646">
        <f t="shared" si="10"/>
        <v>21</v>
      </c>
    </row>
    <row r="687" spans="1:11" ht="10.95" customHeight="1">
      <c r="A687" s="496"/>
      <c r="B687" s="556"/>
      <c r="C687" s="556"/>
      <c r="E687" s="454" t="s">
        <v>1926</v>
      </c>
      <c r="F687" s="558"/>
      <c r="G687" s="552"/>
      <c r="H687" s="107"/>
      <c r="K687" s="646">
        <f t="shared" si="10"/>
        <v>21</v>
      </c>
    </row>
    <row r="688" spans="1:11" ht="10.95" customHeight="1">
      <c r="A688" s="496"/>
      <c r="B688" s="556"/>
      <c r="C688" s="556"/>
      <c r="E688" s="454" t="s">
        <v>1932</v>
      </c>
      <c r="F688" s="558"/>
      <c r="G688" s="552"/>
      <c r="H688" s="107"/>
      <c r="K688" s="646">
        <f t="shared" si="10"/>
        <v>21</v>
      </c>
    </row>
    <row r="689" spans="1:11" ht="10.95" customHeight="1">
      <c r="A689" s="496"/>
      <c r="B689" s="556"/>
      <c r="C689" s="556"/>
      <c r="E689" s="466" t="s">
        <v>1927</v>
      </c>
      <c r="F689" s="558"/>
      <c r="G689" s="552"/>
      <c r="H689" s="107"/>
      <c r="K689" s="646">
        <f t="shared" si="10"/>
        <v>21</v>
      </c>
    </row>
    <row r="690" spans="1:11" ht="10.95" customHeight="1">
      <c r="A690" s="496"/>
      <c r="B690" s="556"/>
      <c r="C690" s="556"/>
      <c r="E690" s="466" t="s">
        <v>1925</v>
      </c>
      <c r="F690" s="558"/>
      <c r="G690" s="552"/>
      <c r="H690" s="107"/>
      <c r="K690" s="646">
        <f t="shared" si="10"/>
        <v>21</v>
      </c>
    </row>
    <row r="691" spans="1:11" ht="10.95" customHeight="1">
      <c r="A691" s="496"/>
      <c r="B691" s="556"/>
      <c r="C691" s="556"/>
      <c r="E691" s="566"/>
      <c r="F691" s="558"/>
      <c r="G691" s="552"/>
      <c r="H691" s="107"/>
      <c r="K691" s="646">
        <f t="shared" si="10"/>
        <v>21</v>
      </c>
    </row>
    <row r="692" spans="1:11" ht="10.95" customHeight="1">
      <c r="A692" s="496"/>
      <c r="B692" s="556"/>
      <c r="C692" s="556"/>
      <c r="E692" s="449" t="s">
        <v>926</v>
      </c>
      <c r="F692" s="564"/>
      <c r="G692" s="564"/>
      <c r="H692" s="107"/>
      <c r="K692" s="646">
        <f t="shared" si="10"/>
        <v>21</v>
      </c>
    </row>
    <row r="693" spans="1:11" ht="10.95" customHeight="1">
      <c r="A693" s="496"/>
      <c r="B693" s="511"/>
      <c r="C693" s="511"/>
      <c r="E693" s="449" t="s">
        <v>2068</v>
      </c>
      <c r="F693" s="559" t="s">
        <v>1242</v>
      </c>
      <c r="H693" s="567" t="s">
        <v>2477</v>
      </c>
      <c r="K693" s="646" t="e">
        <f t="shared" si="10"/>
        <v>#VALUE!</v>
      </c>
    </row>
    <row r="694" spans="1:11" ht="10.95" customHeight="1">
      <c r="A694" s="496"/>
      <c r="B694" s="556"/>
      <c r="C694" s="556"/>
      <c r="E694" s="116" t="s">
        <v>1305</v>
      </c>
      <c r="F694" s="107">
        <v>350</v>
      </c>
      <c r="H694" s="568">
        <v>25</v>
      </c>
      <c r="K694" s="646">
        <f t="shared" si="10"/>
        <v>46</v>
      </c>
    </row>
    <row r="695" spans="1:11" ht="10.95" customHeight="1">
      <c r="A695" s="511"/>
      <c r="B695" s="556"/>
      <c r="C695" s="556"/>
      <c r="E695" s="116" t="s">
        <v>1306</v>
      </c>
      <c r="F695" s="107">
        <v>360</v>
      </c>
      <c r="H695" s="568">
        <v>25</v>
      </c>
      <c r="K695" s="646">
        <f t="shared" si="10"/>
        <v>46</v>
      </c>
    </row>
    <row r="696" spans="1:11" ht="10.95" customHeight="1">
      <c r="A696" s="496"/>
      <c r="B696" s="556"/>
      <c r="C696" s="556"/>
      <c r="E696" s="116" t="s">
        <v>1307</v>
      </c>
      <c r="F696" s="107">
        <v>369</v>
      </c>
      <c r="H696" s="568">
        <v>25</v>
      </c>
      <c r="K696" s="646">
        <f t="shared" si="10"/>
        <v>46</v>
      </c>
    </row>
    <row r="697" spans="1:11" ht="10.95" customHeight="1">
      <c r="A697" s="496"/>
      <c r="B697" s="556"/>
      <c r="C697" s="556"/>
      <c r="E697" s="116" t="s">
        <v>1308</v>
      </c>
      <c r="F697" s="107">
        <v>367</v>
      </c>
      <c r="H697" s="568">
        <v>25</v>
      </c>
      <c r="K697" s="646">
        <f t="shared" si="10"/>
        <v>46</v>
      </c>
    </row>
    <row r="698" spans="1:11" ht="10.95" customHeight="1">
      <c r="A698" s="496"/>
      <c r="B698" s="556"/>
      <c r="C698" s="556"/>
      <c r="E698" s="116" t="s">
        <v>1309</v>
      </c>
      <c r="F698" s="107">
        <v>360</v>
      </c>
      <c r="H698" s="568">
        <v>25</v>
      </c>
      <c r="K698" s="646">
        <f t="shared" si="10"/>
        <v>46</v>
      </c>
    </row>
    <row r="699" spans="1:11" ht="10.95" customHeight="1">
      <c r="A699" s="496"/>
      <c r="B699" s="556"/>
      <c r="C699" s="556"/>
      <c r="E699" s="116" t="s">
        <v>1310</v>
      </c>
      <c r="F699" s="107">
        <v>357</v>
      </c>
      <c r="H699" s="568">
        <v>25</v>
      </c>
      <c r="K699" s="646">
        <f t="shared" si="10"/>
        <v>46</v>
      </c>
    </row>
    <row r="700" spans="1:11" ht="10.95" customHeight="1">
      <c r="A700" s="496"/>
      <c r="B700" s="556"/>
      <c r="C700" s="569"/>
      <c r="E700" s="116" t="s">
        <v>1311</v>
      </c>
      <c r="F700" s="107">
        <v>364</v>
      </c>
      <c r="H700" s="568">
        <v>25</v>
      </c>
      <c r="K700" s="646">
        <f t="shared" si="10"/>
        <v>46</v>
      </c>
    </row>
    <row r="701" spans="1:11" ht="10.95" customHeight="1">
      <c r="A701" s="496"/>
      <c r="B701" s="556"/>
      <c r="C701" s="569"/>
      <c r="E701" s="116" t="s">
        <v>1312</v>
      </c>
      <c r="F701" s="107">
        <v>359</v>
      </c>
      <c r="H701" s="568">
        <v>25</v>
      </c>
      <c r="K701" s="646">
        <f t="shared" si="10"/>
        <v>46</v>
      </c>
    </row>
    <row r="702" spans="1:11" ht="10.95" customHeight="1">
      <c r="A702" s="496"/>
      <c r="B702" s="556"/>
      <c r="C702" s="569"/>
      <c r="E702" s="116" t="s">
        <v>1313</v>
      </c>
      <c r="F702" s="107">
        <v>358</v>
      </c>
      <c r="H702" s="568">
        <v>25</v>
      </c>
      <c r="K702" s="646">
        <f t="shared" si="10"/>
        <v>46</v>
      </c>
    </row>
    <row r="703" spans="1:11" ht="10.95" customHeight="1">
      <c r="A703" s="496"/>
      <c r="B703" s="556"/>
      <c r="C703" s="569"/>
      <c r="E703" s="116" t="s">
        <v>1314</v>
      </c>
      <c r="F703" s="107">
        <v>371</v>
      </c>
      <c r="H703" s="568">
        <v>25</v>
      </c>
      <c r="K703" s="646">
        <f t="shared" si="10"/>
        <v>46</v>
      </c>
    </row>
    <row r="704" spans="1:11" ht="10.95" customHeight="1">
      <c r="A704" s="496"/>
      <c r="B704" s="511"/>
      <c r="C704" s="496"/>
      <c r="E704" s="116" t="s">
        <v>1315</v>
      </c>
      <c r="F704" s="107">
        <v>349</v>
      </c>
      <c r="H704" s="568">
        <v>25</v>
      </c>
      <c r="K704" s="646">
        <f t="shared" si="10"/>
        <v>46</v>
      </c>
    </row>
    <row r="705" spans="1:11" ht="10.95" customHeight="1">
      <c r="A705" s="496"/>
      <c r="B705" s="569"/>
      <c r="C705" s="569"/>
      <c r="E705" s="116" t="s">
        <v>1316</v>
      </c>
      <c r="F705" s="107">
        <v>361</v>
      </c>
      <c r="H705" s="568">
        <v>25</v>
      </c>
      <c r="K705" s="646">
        <f t="shared" si="10"/>
        <v>46</v>
      </c>
    </row>
    <row r="706" spans="1:11" ht="0" hidden="1" customHeight="1">
      <c r="A706" s="496"/>
      <c r="B706" s="570"/>
      <c r="C706" s="570"/>
      <c r="E706" s="116" t="s">
        <v>1317</v>
      </c>
      <c r="F706" s="107">
        <v>365</v>
      </c>
      <c r="H706" s="568">
        <v>25</v>
      </c>
      <c r="K706" s="646">
        <f t="shared" si="10"/>
        <v>46</v>
      </c>
    </row>
    <row r="707" spans="1:11" ht="10.050000000000001" customHeight="1">
      <c r="A707" s="496"/>
      <c r="B707" s="569"/>
      <c r="C707" s="569"/>
      <c r="E707" s="116" t="s">
        <v>1318</v>
      </c>
      <c r="F707" s="107">
        <v>357</v>
      </c>
      <c r="H707" s="568">
        <v>25</v>
      </c>
      <c r="K707" s="646">
        <f t="shared" si="10"/>
        <v>46</v>
      </c>
    </row>
    <row r="708" spans="1:11" ht="0" hidden="1" customHeight="1">
      <c r="A708" s="496"/>
      <c r="B708" s="570"/>
      <c r="C708" s="570"/>
      <c r="E708" s="116" t="s">
        <v>1319</v>
      </c>
      <c r="F708" s="107">
        <v>360</v>
      </c>
      <c r="H708" s="568">
        <v>25</v>
      </c>
      <c r="K708" s="646">
        <f t="shared" si="10"/>
        <v>46</v>
      </c>
    </row>
    <row r="709" spans="1:11" ht="10.95" customHeight="1">
      <c r="A709" s="496"/>
      <c r="B709" s="569"/>
      <c r="C709" s="569"/>
      <c r="E709" s="116" t="s">
        <v>1320</v>
      </c>
      <c r="F709" s="107">
        <v>372</v>
      </c>
      <c r="H709" s="568">
        <v>25</v>
      </c>
      <c r="K709" s="646">
        <f t="shared" si="10"/>
        <v>46</v>
      </c>
    </row>
    <row r="710" spans="1:11" ht="10.95" customHeight="1">
      <c r="A710" s="496"/>
      <c r="B710" s="569"/>
      <c r="C710" s="569"/>
      <c r="E710" s="116" t="s">
        <v>1321</v>
      </c>
      <c r="F710" s="107">
        <v>367</v>
      </c>
      <c r="H710" s="568">
        <v>25</v>
      </c>
      <c r="K710" s="646">
        <f t="shared" si="10"/>
        <v>46</v>
      </c>
    </row>
    <row r="711" spans="1:11" ht="10.95" customHeight="1">
      <c r="A711" s="496"/>
      <c r="B711" s="569"/>
      <c r="C711" s="569"/>
      <c r="E711" s="116" t="s">
        <v>1322</v>
      </c>
      <c r="F711" s="107">
        <v>357</v>
      </c>
      <c r="H711" s="568">
        <v>25</v>
      </c>
      <c r="K711" s="646">
        <f t="shared" si="10"/>
        <v>46</v>
      </c>
    </row>
    <row r="712" spans="1:11" ht="10.95" customHeight="1">
      <c r="A712" s="496"/>
      <c r="B712" s="571"/>
      <c r="E712" s="116" t="s">
        <v>1323</v>
      </c>
      <c r="F712" s="107">
        <v>352</v>
      </c>
      <c r="H712" s="568">
        <v>25</v>
      </c>
      <c r="K712" s="646">
        <f t="shared" si="10"/>
        <v>46</v>
      </c>
    </row>
    <row r="713" spans="1:11" ht="10.95" customHeight="1">
      <c r="A713" s="511"/>
      <c r="B713" s="571"/>
      <c r="E713" s="116" t="s">
        <v>1324</v>
      </c>
      <c r="F713" s="107">
        <v>374</v>
      </c>
      <c r="H713" s="568">
        <v>25</v>
      </c>
      <c r="K713" s="646">
        <f t="shared" ref="K713:K767" si="11">SUM(H713+14+7)</f>
        <v>46</v>
      </c>
    </row>
    <row r="714" spans="1:11" ht="10.95" customHeight="1">
      <c r="A714" s="496"/>
      <c r="B714" s="572"/>
      <c r="E714" s="116" t="s">
        <v>1325</v>
      </c>
      <c r="F714" s="107">
        <v>357</v>
      </c>
      <c r="H714" s="568">
        <v>25</v>
      </c>
      <c r="K714" s="646">
        <f t="shared" si="11"/>
        <v>46</v>
      </c>
    </row>
    <row r="715" spans="1:11" ht="10.95" customHeight="1">
      <c r="A715" s="496"/>
      <c r="B715" s="573"/>
      <c r="E715" s="116" t="s">
        <v>1326</v>
      </c>
      <c r="F715" s="107">
        <v>334</v>
      </c>
      <c r="H715" s="568">
        <v>25</v>
      </c>
      <c r="K715" s="646">
        <f t="shared" si="11"/>
        <v>46</v>
      </c>
    </row>
    <row r="716" spans="1:11" ht="10.95" customHeight="1">
      <c r="A716" s="496"/>
      <c r="B716" s="571"/>
      <c r="E716" s="116" t="s">
        <v>1327</v>
      </c>
      <c r="F716" s="107">
        <v>364</v>
      </c>
      <c r="H716" s="568">
        <v>25</v>
      </c>
      <c r="K716" s="646">
        <f t="shared" si="11"/>
        <v>46</v>
      </c>
    </row>
    <row r="717" spans="1:11" ht="10.95" customHeight="1">
      <c r="A717" s="496"/>
      <c r="B717" s="571"/>
      <c r="E717" s="116" t="s">
        <v>1328</v>
      </c>
      <c r="F717" s="107">
        <v>357</v>
      </c>
      <c r="H717" s="568">
        <v>25</v>
      </c>
      <c r="K717" s="646">
        <f t="shared" si="11"/>
        <v>46</v>
      </c>
    </row>
    <row r="718" spans="1:11" ht="10.95" customHeight="1">
      <c r="A718" s="496"/>
      <c r="B718" s="571"/>
      <c r="E718" s="116" t="s">
        <v>1329</v>
      </c>
      <c r="F718" s="107">
        <v>346</v>
      </c>
      <c r="H718" s="568">
        <v>25</v>
      </c>
      <c r="K718" s="646">
        <f t="shared" si="11"/>
        <v>46</v>
      </c>
    </row>
    <row r="719" spans="1:11" ht="10.95" customHeight="1">
      <c r="A719" s="496"/>
      <c r="B719" s="571"/>
      <c r="E719" s="116" t="s">
        <v>1330</v>
      </c>
      <c r="F719" s="107">
        <v>367</v>
      </c>
      <c r="H719" s="568">
        <v>25</v>
      </c>
      <c r="K719" s="646">
        <f t="shared" si="11"/>
        <v>46</v>
      </c>
    </row>
    <row r="720" spans="1:11" ht="10.95" customHeight="1">
      <c r="A720" s="496"/>
      <c r="B720" s="572"/>
      <c r="E720" s="116" t="s">
        <v>1331</v>
      </c>
      <c r="F720" s="107">
        <v>367</v>
      </c>
      <c r="H720" s="568">
        <v>25</v>
      </c>
      <c r="K720" s="646">
        <f t="shared" si="11"/>
        <v>46</v>
      </c>
    </row>
    <row r="721" spans="1:11" ht="10.95" customHeight="1">
      <c r="A721" s="496"/>
      <c r="B721" s="572"/>
      <c r="E721" s="116" t="s">
        <v>1332</v>
      </c>
      <c r="F721" s="107">
        <v>367</v>
      </c>
      <c r="H721" s="568">
        <v>25</v>
      </c>
      <c r="K721" s="646">
        <f t="shared" si="11"/>
        <v>46</v>
      </c>
    </row>
    <row r="722" spans="1:11" ht="10.95" customHeight="1">
      <c r="A722" s="496"/>
      <c r="B722" s="572"/>
      <c r="E722" s="462"/>
      <c r="F722" s="116"/>
      <c r="G722" s="116"/>
      <c r="H722" s="574"/>
      <c r="K722" s="646">
        <f t="shared" si="11"/>
        <v>21</v>
      </c>
    </row>
    <row r="723" spans="1:11" ht="10.95" customHeight="1">
      <c r="A723" s="496"/>
      <c r="B723" s="571"/>
      <c r="E723" s="453"/>
      <c r="F723" s="116"/>
      <c r="G723" s="116"/>
      <c r="H723" s="575"/>
      <c r="K723" s="646">
        <f t="shared" si="11"/>
        <v>21</v>
      </c>
    </row>
    <row r="724" spans="1:11" ht="10.95" customHeight="1">
      <c r="A724" s="496"/>
      <c r="B724" s="571"/>
      <c r="E724" s="449" t="s">
        <v>928</v>
      </c>
      <c r="F724" s="576"/>
      <c r="G724" s="559"/>
      <c r="H724" s="577"/>
      <c r="K724" s="646">
        <f t="shared" si="11"/>
        <v>21</v>
      </c>
    </row>
    <row r="725" spans="1:11" ht="10.95" customHeight="1">
      <c r="A725" s="496"/>
      <c r="B725" s="571"/>
      <c r="E725" s="449" t="s">
        <v>2068</v>
      </c>
      <c r="F725" s="559" t="s">
        <v>1242</v>
      </c>
      <c r="H725" s="567" t="s">
        <v>2477</v>
      </c>
      <c r="K725" s="646" t="e">
        <f t="shared" si="11"/>
        <v>#VALUE!</v>
      </c>
    </row>
    <row r="726" spans="1:11" ht="10.95" customHeight="1">
      <c r="A726" s="496"/>
      <c r="B726" s="571"/>
      <c r="E726" s="116" t="s">
        <v>1334</v>
      </c>
      <c r="F726" s="119" t="s">
        <v>1244</v>
      </c>
      <c r="H726" s="568" t="s">
        <v>2481</v>
      </c>
      <c r="K726" s="645" t="s">
        <v>690</v>
      </c>
    </row>
    <row r="727" spans="1:11" ht="10.95" customHeight="1">
      <c r="A727" s="496"/>
      <c r="B727" s="571"/>
      <c r="E727" s="116" t="s">
        <v>2231</v>
      </c>
      <c r="F727" s="108">
        <v>339</v>
      </c>
      <c r="H727" s="568">
        <v>30</v>
      </c>
      <c r="K727" s="646">
        <f t="shared" si="11"/>
        <v>51</v>
      </c>
    </row>
    <row r="728" spans="1:11" ht="15.6" customHeight="1">
      <c r="A728" s="496"/>
      <c r="B728" s="578"/>
      <c r="E728" s="116" t="s">
        <v>1335</v>
      </c>
      <c r="F728" s="108">
        <v>364</v>
      </c>
      <c r="H728" s="568">
        <v>30</v>
      </c>
      <c r="K728" s="646">
        <f t="shared" si="11"/>
        <v>51</v>
      </c>
    </row>
    <row r="729" spans="1:11" ht="10.95" customHeight="1">
      <c r="A729" s="496"/>
      <c r="B729" s="571"/>
      <c r="E729" s="116" t="s">
        <v>1336</v>
      </c>
      <c r="F729" s="108">
        <v>377</v>
      </c>
      <c r="H729" s="568">
        <v>30</v>
      </c>
      <c r="K729" s="646">
        <f t="shared" si="11"/>
        <v>51</v>
      </c>
    </row>
    <row r="730" spans="1:11" ht="10.95" customHeight="1">
      <c r="A730" s="496"/>
      <c r="B730" s="571"/>
      <c r="E730" s="116" t="s">
        <v>1337</v>
      </c>
      <c r="F730" s="108">
        <v>364</v>
      </c>
      <c r="H730" s="568">
        <v>30</v>
      </c>
      <c r="K730" s="646">
        <f t="shared" si="11"/>
        <v>51</v>
      </c>
    </row>
    <row r="731" spans="1:11" ht="10.95" customHeight="1">
      <c r="A731" s="496"/>
      <c r="B731" s="571"/>
      <c r="E731" s="116" t="s">
        <v>1338</v>
      </c>
      <c r="F731" s="108">
        <v>364</v>
      </c>
      <c r="H731" s="568">
        <v>30</v>
      </c>
      <c r="K731" s="646">
        <f t="shared" si="11"/>
        <v>51</v>
      </c>
    </row>
    <row r="732" spans="1:11" ht="10.95" customHeight="1">
      <c r="A732" s="496"/>
      <c r="B732" s="571"/>
      <c r="E732" s="116" t="s">
        <v>2232</v>
      </c>
      <c r="F732" s="108">
        <v>369</v>
      </c>
      <c r="H732" s="568">
        <v>30</v>
      </c>
      <c r="K732" s="646">
        <f t="shared" si="11"/>
        <v>51</v>
      </c>
    </row>
    <row r="733" spans="1:11" ht="10.95" customHeight="1">
      <c r="A733" s="496"/>
      <c r="B733" s="571"/>
      <c r="E733" s="116" t="s">
        <v>1339</v>
      </c>
      <c r="F733" s="108">
        <v>364</v>
      </c>
      <c r="H733" s="568">
        <v>30</v>
      </c>
      <c r="K733" s="646">
        <f t="shared" si="11"/>
        <v>51</v>
      </c>
    </row>
    <row r="734" spans="1:11" ht="10.95" customHeight="1">
      <c r="A734" s="496"/>
      <c r="B734" s="571"/>
      <c r="E734" s="116" t="s">
        <v>1340</v>
      </c>
      <c r="F734" s="108">
        <v>377</v>
      </c>
      <c r="H734" s="568">
        <v>30</v>
      </c>
      <c r="K734" s="646">
        <f t="shared" si="11"/>
        <v>51</v>
      </c>
    </row>
    <row r="735" spans="1:11" ht="10.95" customHeight="1">
      <c r="A735" s="496"/>
      <c r="B735" s="571"/>
      <c r="E735" s="116" t="s">
        <v>2234</v>
      </c>
      <c r="F735" s="108">
        <v>379</v>
      </c>
      <c r="H735" s="568">
        <v>30</v>
      </c>
      <c r="K735" s="646">
        <f t="shared" si="11"/>
        <v>51</v>
      </c>
    </row>
    <row r="736" spans="1:11" ht="10.95" customHeight="1">
      <c r="A736" s="496"/>
      <c r="B736" s="571"/>
      <c r="E736" s="116" t="s">
        <v>1341</v>
      </c>
      <c r="F736" s="108">
        <v>377</v>
      </c>
      <c r="H736" s="568">
        <v>30</v>
      </c>
      <c r="K736" s="646">
        <f t="shared" si="11"/>
        <v>51</v>
      </c>
    </row>
    <row r="737" spans="1:11" ht="10.95" customHeight="1">
      <c r="A737" s="496"/>
      <c r="B737" s="571"/>
      <c r="E737" s="116" t="s">
        <v>2233</v>
      </c>
      <c r="F737" s="108">
        <v>377</v>
      </c>
      <c r="H737" s="568">
        <v>30</v>
      </c>
      <c r="K737" s="646">
        <f t="shared" si="11"/>
        <v>51</v>
      </c>
    </row>
    <row r="738" spans="1:11" ht="10.95" customHeight="1">
      <c r="A738" s="496"/>
      <c r="B738" s="572"/>
      <c r="E738" s="116" t="s">
        <v>1342</v>
      </c>
      <c r="F738" s="108">
        <v>364</v>
      </c>
      <c r="H738" s="568">
        <v>30</v>
      </c>
      <c r="K738" s="646">
        <f t="shared" si="11"/>
        <v>51</v>
      </c>
    </row>
    <row r="739" spans="1:11">
      <c r="E739" s="116" t="s">
        <v>2277</v>
      </c>
      <c r="F739" s="108">
        <v>377</v>
      </c>
      <c r="H739" s="568">
        <v>30</v>
      </c>
      <c r="K739" s="646">
        <f t="shared" si="11"/>
        <v>51</v>
      </c>
    </row>
    <row r="740" spans="1:11">
      <c r="E740" s="116" t="s">
        <v>2276</v>
      </c>
      <c r="F740" s="108">
        <v>377</v>
      </c>
      <c r="H740" s="568">
        <v>30</v>
      </c>
      <c r="K740" s="646">
        <f t="shared" si="11"/>
        <v>51</v>
      </c>
    </row>
    <row r="741" spans="1:11">
      <c r="E741" s="116" t="s">
        <v>1343</v>
      </c>
      <c r="F741" s="108">
        <v>377</v>
      </c>
      <c r="H741" s="568">
        <v>30</v>
      </c>
      <c r="K741" s="646">
        <f t="shared" si="11"/>
        <v>51</v>
      </c>
    </row>
    <row r="742" spans="1:11" ht="15.6">
      <c r="E742" s="454" t="s">
        <v>2069</v>
      </c>
      <c r="F742" s="117"/>
      <c r="G742" s="117"/>
      <c r="H742" s="579"/>
      <c r="K742" s="646">
        <f t="shared" si="11"/>
        <v>21</v>
      </c>
    </row>
    <row r="743" spans="1:11" ht="15.6">
      <c r="E743" s="454" t="s">
        <v>2070</v>
      </c>
      <c r="F743" s="117"/>
      <c r="G743" s="117"/>
      <c r="H743" s="579"/>
      <c r="K743" s="646">
        <f t="shared" si="11"/>
        <v>21</v>
      </c>
    </row>
    <row r="744" spans="1:11" ht="15.6">
      <c r="E744" s="454" t="s">
        <v>1793</v>
      </c>
      <c r="F744" s="117"/>
      <c r="G744" s="453"/>
      <c r="H744" s="579"/>
      <c r="K744" s="646">
        <f t="shared" si="11"/>
        <v>21</v>
      </c>
    </row>
    <row r="745" spans="1:11" ht="15.6">
      <c r="E745" s="454" t="s">
        <v>1931</v>
      </c>
      <c r="F745" s="117"/>
      <c r="G745" s="117"/>
      <c r="H745" s="495"/>
      <c r="K745" s="646">
        <f t="shared" si="11"/>
        <v>21</v>
      </c>
    </row>
    <row r="746" spans="1:11">
      <c r="E746" s="452" t="s">
        <v>2056</v>
      </c>
      <c r="F746" s="117"/>
      <c r="G746" s="117"/>
      <c r="H746" s="495"/>
      <c r="K746" s="646">
        <f t="shared" si="11"/>
        <v>21</v>
      </c>
    </row>
    <row r="747" spans="1:11" ht="15.6">
      <c r="E747" s="454" t="s">
        <v>1922</v>
      </c>
      <c r="F747" s="450"/>
      <c r="G747" s="562"/>
      <c r="H747" s="580"/>
      <c r="K747" s="646">
        <f t="shared" si="11"/>
        <v>21</v>
      </c>
    </row>
    <row r="748" spans="1:11" ht="15.6">
      <c r="E748" s="466" t="s">
        <v>1923</v>
      </c>
      <c r="F748" s="450"/>
      <c r="G748" s="562"/>
      <c r="H748" s="580"/>
      <c r="K748" s="646">
        <f t="shared" si="11"/>
        <v>21</v>
      </c>
    </row>
    <row r="749" spans="1:11" ht="15.6">
      <c r="E749" s="466" t="s">
        <v>1924</v>
      </c>
      <c r="F749" s="450"/>
      <c r="G749" s="562"/>
      <c r="H749" s="580"/>
      <c r="K749" s="646">
        <f t="shared" si="11"/>
        <v>21</v>
      </c>
    </row>
    <row r="750" spans="1:11" ht="15.6">
      <c r="E750" s="466" t="s">
        <v>1925</v>
      </c>
      <c r="F750" s="450"/>
      <c r="G750" s="562"/>
      <c r="H750" s="580"/>
      <c r="K750" s="646">
        <f t="shared" si="11"/>
        <v>21</v>
      </c>
    </row>
    <row r="751" spans="1:11" ht="15.6">
      <c r="E751" s="454" t="s">
        <v>1926</v>
      </c>
      <c r="F751" s="450"/>
      <c r="G751" s="562"/>
      <c r="H751" s="580"/>
      <c r="K751" s="646">
        <f t="shared" si="11"/>
        <v>21</v>
      </c>
    </row>
    <row r="752" spans="1:11" ht="15.6">
      <c r="E752" s="454" t="s">
        <v>1932</v>
      </c>
      <c r="F752" s="450"/>
      <c r="G752" s="562"/>
      <c r="H752" s="580"/>
      <c r="K752" s="646">
        <f t="shared" si="11"/>
        <v>21</v>
      </c>
    </row>
    <row r="753" spans="5:11" ht="15.6">
      <c r="E753" s="466" t="s">
        <v>1927</v>
      </c>
      <c r="F753" s="450"/>
      <c r="G753" s="562"/>
      <c r="H753" s="580"/>
      <c r="K753" s="646">
        <f t="shared" si="11"/>
        <v>21</v>
      </c>
    </row>
    <row r="754" spans="5:11" ht="15.6">
      <c r="E754" s="466" t="s">
        <v>1925</v>
      </c>
      <c r="F754" s="450"/>
      <c r="G754" s="562"/>
      <c r="H754" s="580"/>
      <c r="K754" s="646">
        <f t="shared" si="11"/>
        <v>21</v>
      </c>
    </row>
    <row r="755" spans="5:11">
      <c r="E755" s="450" t="s">
        <v>2064</v>
      </c>
      <c r="F755" s="450"/>
      <c r="G755" s="562"/>
      <c r="H755" s="580"/>
      <c r="K755" s="646">
        <f t="shared" si="11"/>
        <v>21</v>
      </c>
    </row>
    <row r="756" spans="5:11">
      <c r="E756" s="450" t="s">
        <v>2065</v>
      </c>
      <c r="F756" s="450"/>
      <c r="G756" s="562"/>
      <c r="H756" s="580"/>
      <c r="K756" s="646">
        <f t="shared" si="11"/>
        <v>21</v>
      </c>
    </row>
    <row r="757" spans="5:11" ht="15.6">
      <c r="E757" s="466"/>
      <c r="F757" s="450"/>
      <c r="G757" s="562"/>
      <c r="H757" s="580"/>
      <c r="K757" s="646">
        <f t="shared" si="11"/>
        <v>21</v>
      </c>
    </row>
    <row r="758" spans="5:11" ht="15.6">
      <c r="E758" s="454"/>
      <c r="F758" s="116"/>
      <c r="G758" s="116"/>
      <c r="H758" s="575"/>
      <c r="K758" s="646">
        <f t="shared" si="11"/>
        <v>21</v>
      </c>
    </row>
    <row r="759" spans="5:11" ht="15.6">
      <c r="E759" s="454"/>
      <c r="F759" s="116"/>
      <c r="G759" s="116"/>
      <c r="H759" s="575"/>
      <c r="K759" s="646">
        <f t="shared" si="11"/>
        <v>21</v>
      </c>
    </row>
    <row r="760" spans="5:11" ht="15.6">
      <c r="E760" s="466"/>
      <c r="F760" s="116"/>
      <c r="G760" s="116"/>
      <c r="H760" s="575"/>
      <c r="K760" s="646">
        <f t="shared" si="11"/>
        <v>21</v>
      </c>
    </row>
    <row r="761" spans="5:11" ht="15.6">
      <c r="E761" s="466"/>
      <c r="F761" s="116"/>
      <c r="G761" s="116"/>
      <c r="H761" s="575"/>
      <c r="K761" s="646">
        <f t="shared" si="11"/>
        <v>21</v>
      </c>
    </row>
    <row r="762" spans="5:11">
      <c r="E762" s="452"/>
      <c r="F762" s="558"/>
      <c r="G762" s="552"/>
      <c r="H762" s="495"/>
      <c r="K762" s="646">
        <f t="shared" si="11"/>
        <v>21</v>
      </c>
    </row>
    <row r="763" spans="5:11">
      <c r="E763" s="452"/>
      <c r="F763" s="558"/>
      <c r="G763" s="552"/>
      <c r="H763" s="495"/>
      <c r="K763" s="646">
        <f t="shared" si="11"/>
        <v>21</v>
      </c>
    </row>
    <row r="764" spans="5:11">
      <c r="E764" s="449" t="s">
        <v>930</v>
      </c>
      <c r="F764" s="576"/>
      <c r="G764" s="559"/>
      <c r="H764" s="577"/>
      <c r="K764" s="646">
        <f t="shared" si="11"/>
        <v>21</v>
      </c>
    </row>
    <row r="765" spans="5:11">
      <c r="E765" s="449" t="s">
        <v>2068</v>
      </c>
      <c r="F765" s="559" t="s">
        <v>1242</v>
      </c>
      <c r="G765" s="559" t="s">
        <v>1824</v>
      </c>
      <c r="H765" s="567" t="s">
        <v>2477</v>
      </c>
      <c r="K765" s="646" t="e">
        <f t="shared" si="11"/>
        <v>#VALUE!</v>
      </c>
    </row>
    <row r="766" spans="5:11">
      <c r="E766" s="116" t="s">
        <v>1606</v>
      </c>
      <c r="F766" s="108">
        <v>371</v>
      </c>
      <c r="G766" s="436"/>
      <c r="H766" s="568">
        <v>20</v>
      </c>
      <c r="K766" s="646">
        <f t="shared" si="11"/>
        <v>41</v>
      </c>
    </row>
    <row r="767" spans="5:11">
      <c r="E767" s="116" t="s">
        <v>1605</v>
      </c>
      <c r="F767" s="108">
        <v>386</v>
      </c>
      <c r="G767" s="436">
        <f>F767*2</f>
        <v>772</v>
      </c>
      <c r="H767" s="568">
        <v>20</v>
      </c>
      <c r="K767" s="646">
        <f t="shared" si="11"/>
        <v>41</v>
      </c>
    </row>
    <row r="768" spans="5:11" ht="15.6">
      <c r="E768" s="454" t="s">
        <v>2069</v>
      </c>
      <c r="F768" s="558"/>
      <c r="G768" s="552"/>
      <c r="H768" s="552"/>
      <c r="K768" s="646">
        <f>SUM(H768+14+7)</f>
        <v>21</v>
      </c>
    </row>
    <row r="769" spans="5:11" ht="15.6">
      <c r="E769" s="454" t="s">
        <v>2070</v>
      </c>
      <c r="F769" s="558"/>
      <c r="G769" s="552"/>
      <c r="H769" s="119"/>
      <c r="K769" s="646">
        <f>SUM(H769+14+7)</f>
        <v>21</v>
      </c>
    </row>
    <row r="770" spans="5:11" ht="15.6">
      <c r="E770" s="454" t="s">
        <v>1793</v>
      </c>
      <c r="F770" s="558"/>
      <c r="G770" s="453"/>
      <c r="H770" s="552"/>
      <c r="K770" s="646">
        <f t="shared" ref="K770:K833" si="12">SUM(H770+14+7)</f>
        <v>21</v>
      </c>
    </row>
    <row r="771" spans="5:11" ht="15.6">
      <c r="E771" s="454" t="s">
        <v>1931</v>
      </c>
      <c r="F771" s="558"/>
      <c r="G771" s="558"/>
      <c r="H771" s="559"/>
      <c r="K771" s="646">
        <f t="shared" si="12"/>
        <v>21</v>
      </c>
    </row>
    <row r="772" spans="5:11">
      <c r="E772" s="452" t="s">
        <v>2056</v>
      </c>
      <c r="F772" s="558"/>
      <c r="G772" s="552"/>
      <c r="H772" s="559"/>
      <c r="K772" s="646">
        <f t="shared" si="12"/>
        <v>21</v>
      </c>
    </row>
    <row r="773" spans="5:11">
      <c r="E773" s="452" t="s">
        <v>2071</v>
      </c>
      <c r="F773" s="558"/>
      <c r="G773" s="552"/>
      <c r="H773" s="108"/>
      <c r="K773" s="646">
        <f t="shared" si="12"/>
        <v>21</v>
      </c>
    </row>
    <row r="774" spans="5:11">
      <c r="E774" s="465" t="s">
        <v>2052</v>
      </c>
      <c r="F774" s="558"/>
      <c r="G774" s="552"/>
      <c r="H774" s="108"/>
      <c r="K774" s="646">
        <f t="shared" si="12"/>
        <v>21</v>
      </c>
    </row>
    <row r="775" spans="5:11">
      <c r="E775" s="117" t="s">
        <v>2072</v>
      </c>
      <c r="F775" s="558"/>
      <c r="G775" s="552"/>
      <c r="H775" s="108"/>
      <c r="K775" s="646">
        <f t="shared" si="12"/>
        <v>21</v>
      </c>
    </row>
    <row r="776" spans="5:11">
      <c r="E776" s="117" t="s">
        <v>2073</v>
      </c>
      <c r="F776" s="558"/>
      <c r="G776" s="552"/>
      <c r="H776" s="108"/>
      <c r="K776" s="646">
        <f t="shared" si="12"/>
        <v>21</v>
      </c>
    </row>
    <row r="777" spans="5:11">
      <c r="E777" s="117" t="s">
        <v>2074</v>
      </c>
      <c r="F777" s="558"/>
      <c r="G777" s="552"/>
      <c r="H777" s="108"/>
      <c r="K777" s="646">
        <f t="shared" si="12"/>
        <v>21</v>
      </c>
    </row>
    <row r="778" spans="5:11">
      <c r="E778" s="117" t="s">
        <v>2075</v>
      </c>
      <c r="F778" s="558"/>
      <c r="G778" s="552"/>
      <c r="H778" s="108"/>
      <c r="K778" s="646">
        <f t="shared" si="12"/>
        <v>21</v>
      </c>
    </row>
    <row r="779" spans="5:11">
      <c r="E779" s="117" t="s">
        <v>2076</v>
      </c>
      <c r="F779" s="558"/>
      <c r="G779" s="552"/>
      <c r="H779" s="108"/>
      <c r="K779" s="646">
        <f t="shared" si="12"/>
        <v>21</v>
      </c>
    </row>
    <row r="780" spans="5:11">
      <c r="E780" s="117" t="s">
        <v>2077</v>
      </c>
      <c r="F780" s="558"/>
      <c r="G780" s="552"/>
      <c r="H780" s="108"/>
      <c r="K780" s="646">
        <f t="shared" si="12"/>
        <v>21</v>
      </c>
    </row>
    <row r="781" spans="5:11">
      <c r="E781" s="117" t="s">
        <v>2078</v>
      </c>
      <c r="F781" s="558"/>
      <c r="G781" s="552"/>
      <c r="H781" s="108"/>
      <c r="K781" s="646">
        <f t="shared" si="12"/>
        <v>21</v>
      </c>
    </row>
    <row r="782" spans="5:11" ht="15.6">
      <c r="E782" s="466" t="s">
        <v>2079</v>
      </c>
      <c r="F782" s="558"/>
      <c r="G782" s="552"/>
      <c r="H782" s="108"/>
      <c r="K782" s="646">
        <f t="shared" si="12"/>
        <v>21</v>
      </c>
    </row>
    <row r="783" spans="5:11" ht="15.6">
      <c r="E783" s="454" t="s">
        <v>1922</v>
      </c>
      <c r="F783" s="450"/>
      <c r="G783" s="562"/>
      <c r="H783" s="108"/>
      <c r="K783" s="646">
        <f t="shared" si="12"/>
        <v>21</v>
      </c>
    </row>
    <row r="784" spans="5:11" ht="15.6">
      <c r="E784" s="466" t="s">
        <v>1923</v>
      </c>
      <c r="F784" s="450"/>
      <c r="G784" s="562"/>
      <c r="H784" s="108"/>
      <c r="K784" s="646">
        <f t="shared" si="12"/>
        <v>21</v>
      </c>
    </row>
    <row r="785" spans="5:11" ht="15.6">
      <c r="E785" s="466" t="s">
        <v>1924</v>
      </c>
      <c r="F785" s="450"/>
      <c r="G785" s="562"/>
      <c r="H785" s="108"/>
      <c r="K785" s="646">
        <f t="shared" si="12"/>
        <v>21</v>
      </c>
    </row>
    <row r="786" spans="5:11" ht="15.6">
      <c r="E786" s="466" t="s">
        <v>1925</v>
      </c>
      <c r="F786" s="450"/>
      <c r="G786" s="562"/>
      <c r="H786" s="108"/>
      <c r="K786" s="646">
        <f t="shared" si="12"/>
        <v>21</v>
      </c>
    </row>
    <row r="787" spans="5:11" ht="15.6">
      <c r="E787" s="454" t="s">
        <v>1926</v>
      </c>
      <c r="F787" s="558"/>
      <c r="G787" s="552"/>
      <c r="H787" s="108"/>
      <c r="K787" s="646">
        <f t="shared" si="12"/>
        <v>21</v>
      </c>
    </row>
    <row r="788" spans="5:11" ht="15.6">
      <c r="E788" s="454" t="s">
        <v>1932</v>
      </c>
      <c r="F788" s="558"/>
      <c r="G788" s="552"/>
      <c r="H788" s="108"/>
      <c r="K788" s="646">
        <f t="shared" si="12"/>
        <v>21</v>
      </c>
    </row>
    <row r="789" spans="5:11" ht="15.6">
      <c r="E789" s="466" t="s">
        <v>1927</v>
      </c>
      <c r="F789" s="558"/>
      <c r="G789" s="552"/>
      <c r="H789" s="108"/>
      <c r="K789" s="646">
        <f t="shared" si="12"/>
        <v>21</v>
      </c>
    </row>
    <row r="790" spans="5:11" ht="15.6">
      <c r="E790" s="466" t="s">
        <v>1925</v>
      </c>
      <c r="F790" s="558"/>
      <c r="G790" s="552"/>
      <c r="H790" s="108"/>
      <c r="K790" s="646">
        <f t="shared" si="12"/>
        <v>21</v>
      </c>
    </row>
    <row r="791" spans="5:11">
      <c r="E791" s="450"/>
      <c r="F791" s="116"/>
      <c r="G791" s="119"/>
      <c r="H791" s="108"/>
      <c r="K791" s="646">
        <f t="shared" si="12"/>
        <v>21</v>
      </c>
    </row>
    <row r="792" spans="5:11">
      <c r="E792" s="450"/>
      <c r="F792" s="558"/>
      <c r="G792" s="552"/>
      <c r="H792" s="108"/>
      <c r="K792" s="646">
        <f t="shared" si="12"/>
        <v>21</v>
      </c>
    </row>
    <row r="793" spans="5:11">
      <c r="E793" s="449" t="s">
        <v>984</v>
      </c>
      <c r="F793" s="576"/>
      <c r="G793" s="559"/>
      <c r="H793" s="108"/>
      <c r="K793" s="646">
        <f t="shared" si="12"/>
        <v>21</v>
      </c>
    </row>
    <row r="794" spans="5:11">
      <c r="E794" s="449" t="s">
        <v>2080</v>
      </c>
      <c r="F794" s="559" t="s">
        <v>1242</v>
      </c>
      <c r="H794" s="567" t="s">
        <v>2477</v>
      </c>
      <c r="K794" s="646" t="e">
        <f t="shared" si="12"/>
        <v>#VALUE!</v>
      </c>
    </row>
    <row r="795" spans="5:11">
      <c r="E795" s="116" t="s">
        <v>1344</v>
      </c>
      <c r="F795" s="108">
        <v>254</v>
      </c>
      <c r="H795" s="568">
        <v>23</v>
      </c>
      <c r="K795" s="646">
        <f t="shared" si="12"/>
        <v>44</v>
      </c>
    </row>
    <row r="796" spans="5:11">
      <c r="E796" s="116" t="s">
        <v>1345</v>
      </c>
      <c r="F796" s="108">
        <v>260</v>
      </c>
      <c r="H796" s="568">
        <v>23</v>
      </c>
      <c r="K796" s="646">
        <f t="shared" si="12"/>
        <v>44</v>
      </c>
    </row>
    <row r="797" spans="5:11">
      <c r="E797" s="116" t="s">
        <v>1346</v>
      </c>
      <c r="F797" s="108">
        <v>250</v>
      </c>
      <c r="H797" s="568">
        <v>23</v>
      </c>
      <c r="K797" s="646">
        <f t="shared" si="12"/>
        <v>44</v>
      </c>
    </row>
    <row r="798" spans="5:11">
      <c r="E798" s="116" t="s">
        <v>1347</v>
      </c>
      <c r="F798" s="108">
        <v>269</v>
      </c>
      <c r="H798" s="568">
        <v>23</v>
      </c>
      <c r="K798" s="646">
        <f t="shared" si="12"/>
        <v>44</v>
      </c>
    </row>
    <row r="799" spans="5:11">
      <c r="E799" s="116" t="s">
        <v>1348</v>
      </c>
      <c r="F799" s="108">
        <v>280</v>
      </c>
      <c r="H799" s="568">
        <v>23</v>
      </c>
      <c r="K799" s="646">
        <f t="shared" si="12"/>
        <v>44</v>
      </c>
    </row>
    <row r="800" spans="5:11">
      <c r="E800" s="116" t="s">
        <v>1349</v>
      </c>
      <c r="F800" s="108">
        <v>278</v>
      </c>
      <c r="H800" s="568">
        <v>23</v>
      </c>
      <c r="K800" s="646">
        <f t="shared" si="12"/>
        <v>44</v>
      </c>
    </row>
    <row r="801" spans="5:11">
      <c r="E801" s="116" t="s">
        <v>1350</v>
      </c>
      <c r="F801" s="108">
        <v>244</v>
      </c>
      <c r="H801" s="568">
        <v>23</v>
      </c>
      <c r="K801" s="646">
        <f t="shared" si="12"/>
        <v>44</v>
      </c>
    </row>
    <row r="802" spans="5:11">
      <c r="E802" s="116" t="s">
        <v>1351</v>
      </c>
      <c r="F802" s="108">
        <v>264</v>
      </c>
      <c r="H802" s="568">
        <v>23</v>
      </c>
      <c r="K802" s="646">
        <f t="shared" si="12"/>
        <v>44</v>
      </c>
    </row>
    <row r="803" spans="5:11">
      <c r="E803" s="116" t="s">
        <v>1352</v>
      </c>
      <c r="F803" s="108">
        <v>278</v>
      </c>
      <c r="H803" s="568">
        <v>23</v>
      </c>
      <c r="K803" s="646">
        <f t="shared" si="12"/>
        <v>44</v>
      </c>
    </row>
    <row r="804" spans="5:11">
      <c r="E804" s="116" t="s">
        <v>1353</v>
      </c>
      <c r="F804" s="108">
        <v>254</v>
      </c>
      <c r="H804" s="568">
        <v>23</v>
      </c>
      <c r="K804" s="646">
        <f t="shared" si="12"/>
        <v>44</v>
      </c>
    </row>
    <row r="805" spans="5:11">
      <c r="E805" s="116" t="s">
        <v>1354</v>
      </c>
      <c r="F805" s="108">
        <v>270</v>
      </c>
      <c r="H805" s="568">
        <v>23</v>
      </c>
      <c r="K805" s="646">
        <f t="shared" si="12"/>
        <v>44</v>
      </c>
    </row>
    <row r="806" spans="5:11">
      <c r="E806" s="116" t="s">
        <v>1355</v>
      </c>
      <c r="F806" s="108">
        <v>270</v>
      </c>
      <c r="H806" s="568">
        <v>23</v>
      </c>
      <c r="K806" s="646">
        <f t="shared" si="12"/>
        <v>44</v>
      </c>
    </row>
    <row r="807" spans="5:11">
      <c r="E807" s="116" t="s">
        <v>1356</v>
      </c>
      <c r="F807" s="108">
        <v>270</v>
      </c>
      <c r="H807" s="568">
        <v>23</v>
      </c>
      <c r="K807" s="646">
        <f t="shared" si="12"/>
        <v>44</v>
      </c>
    </row>
    <row r="808" spans="5:11">
      <c r="E808" s="116" t="s">
        <v>1357</v>
      </c>
      <c r="F808" s="108">
        <v>270</v>
      </c>
      <c r="H808" s="568">
        <v>23</v>
      </c>
      <c r="K808" s="646">
        <f t="shared" si="12"/>
        <v>44</v>
      </c>
    </row>
    <row r="809" spans="5:11">
      <c r="E809" s="116" t="s">
        <v>1142</v>
      </c>
      <c r="F809" s="108">
        <v>278</v>
      </c>
      <c r="H809" s="568">
        <v>23</v>
      </c>
      <c r="K809" s="646">
        <f t="shared" si="12"/>
        <v>44</v>
      </c>
    </row>
    <row r="810" spans="5:11">
      <c r="E810" s="116" t="s">
        <v>1358</v>
      </c>
      <c r="F810" s="108">
        <v>278</v>
      </c>
      <c r="H810" s="568">
        <v>23</v>
      </c>
      <c r="K810" s="646">
        <f t="shared" si="12"/>
        <v>44</v>
      </c>
    </row>
    <row r="811" spans="5:11">
      <c r="E811" s="116" t="s">
        <v>1359</v>
      </c>
      <c r="F811" s="108">
        <v>268</v>
      </c>
      <c r="H811" s="568">
        <v>23</v>
      </c>
      <c r="K811" s="646">
        <f t="shared" si="12"/>
        <v>44</v>
      </c>
    </row>
    <row r="812" spans="5:11">
      <c r="E812" s="116" t="s">
        <v>1360</v>
      </c>
      <c r="F812" s="108">
        <v>258</v>
      </c>
      <c r="H812" s="568">
        <v>23</v>
      </c>
      <c r="K812" s="646">
        <f t="shared" si="12"/>
        <v>44</v>
      </c>
    </row>
    <row r="813" spans="5:11">
      <c r="E813" s="116" t="s">
        <v>1361</v>
      </c>
      <c r="F813" s="108">
        <v>270</v>
      </c>
      <c r="H813" s="568">
        <v>23</v>
      </c>
      <c r="K813" s="646">
        <f t="shared" si="12"/>
        <v>44</v>
      </c>
    </row>
    <row r="814" spans="5:11">
      <c r="E814" s="116" t="s">
        <v>1362</v>
      </c>
      <c r="F814" s="108">
        <v>270</v>
      </c>
      <c r="H814" s="568">
        <v>23</v>
      </c>
      <c r="K814" s="646">
        <f t="shared" si="12"/>
        <v>44</v>
      </c>
    </row>
    <row r="815" spans="5:11">
      <c r="E815" s="116" t="s">
        <v>1160</v>
      </c>
      <c r="F815" s="108">
        <v>270</v>
      </c>
      <c r="H815" s="568">
        <v>23</v>
      </c>
      <c r="K815" s="646">
        <f t="shared" si="12"/>
        <v>44</v>
      </c>
    </row>
    <row r="816" spans="5:11">
      <c r="E816" s="116" t="s">
        <v>1363</v>
      </c>
      <c r="F816" s="108">
        <v>258</v>
      </c>
      <c r="H816" s="568">
        <v>23</v>
      </c>
      <c r="K816" s="646">
        <f t="shared" si="12"/>
        <v>44</v>
      </c>
    </row>
    <row r="817" spans="5:11">
      <c r="E817" s="116" t="s">
        <v>1364</v>
      </c>
      <c r="F817" s="108">
        <v>270</v>
      </c>
      <c r="H817" s="568">
        <v>23</v>
      </c>
      <c r="K817" s="646">
        <f t="shared" si="12"/>
        <v>44</v>
      </c>
    </row>
    <row r="818" spans="5:11">
      <c r="E818" s="116" t="s">
        <v>1365</v>
      </c>
      <c r="F818" s="108">
        <v>244</v>
      </c>
      <c r="H818" s="568">
        <v>23</v>
      </c>
      <c r="K818" s="646">
        <f t="shared" si="12"/>
        <v>44</v>
      </c>
    </row>
    <row r="819" spans="5:11">
      <c r="E819" s="116" t="s">
        <v>1366</v>
      </c>
      <c r="F819" s="108">
        <v>270</v>
      </c>
      <c r="H819" s="568">
        <v>23</v>
      </c>
      <c r="K819" s="646">
        <f t="shared" si="12"/>
        <v>44</v>
      </c>
    </row>
    <row r="820" spans="5:11">
      <c r="E820" s="116" t="s">
        <v>1367</v>
      </c>
      <c r="F820" s="108">
        <v>264</v>
      </c>
      <c r="H820" s="568">
        <v>23</v>
      </c>
      <c r="K820" s="646">
        <f t="shared" si="12"/>
        <v>44</v>
      </c>
    </row>
    <row r="821" spans="5:11">
      <c r="E821" s="116" t="s">
        <v>1368</v>
      </c>
      <c r="F821" s="108">
        <v>270</v>
      </c>
      <c r="H821" s="568">
        <v>23</v>
      </c>
      <c r="K821" s="646">
        <f t="shared" si="12"/>
        <v>44</v>
      </c>
    </row>
    <row r="822" spans="5:11">
      <c r="E822" s="116" t="s">
        <v>1369</v>
      </c>
      <c r="F822" s="108">
        <v>264</v>
      </c>
      <c r="H822" s="568">
        <v>23</v>
      </c>
      <c r="K822" s="646">
        <f t="shared" si="12"/>
        <v>44</v>
      </c>
    </row>
    <row r="823" spans="5:11">
      <c r="E823" s="116" t="s">
        <v>1370</v>
      </c>
      <c r="F823" s="108">
        <v>278</v>
      </c>
      <c r="H823" s="568">
        <v>23</v>
      </c>
      <c r="K823" s="646">
        <f t="shared" si="12"/>
        <v>44</v>
      </c>
    </row>
    <row r="824" spans="5:11">
      <c r="E824" s="116" t="s">
        <v>1371</v>
      </c>
      <c r="F824" s="108">
        <v>296</v>
      </c>
      <c r="H824" s="568">
        <v>23</v>
      </c>
      <c r="K824" s="646">
        <f t="shared" si="12"/>
        <v>44</v>
      </c>
    </row>
    <row r="825" spans="5:11">
      <c r="E825" s="116" t="s">
        <v>1372</v>
      </c>
      <c r="F825" s="108">
        <v>258</v>
      </c>
      <c r="H825" s="568">
        <v>23</v>
      </c>
      <c r="K825" s="646">
        <f t="shared" si="12"/>
        <v>44</v>
      </c>
    </row>
    <row r="826" spans="5:11">
      <c r="E826" s="116" t="s">
        <v>1373</v>
      </c>
      <c r="F826" s="108">
        <v>270</v>
      </c>
      <c r="H826" s="568">
        <v>23</v>
      </c>
      <c r="K826" s="646">
        <f t="shared" si="12"/>
        <v>44</v>
      </c>
    </row>
    <row r="827" spans="5:11">
      <c r="E827" s="116" t="s">
        <v>1374</v>
      </c>
      <c r="F827" s="108">
        <v>270</v>
      </c>
      <c r="H827" s="568">
        <v>23</v>
      </c>
      <c r="K827" s="646">
        <f t="shared" si="12"/>
        <v>44</v>
      </c>
    </row>
    <row r="828" spans="5:11">
      <c r="E828" s="116" t="s">
        <v>1375</v>
      </c>
      <c r="F828" s="108">
        <v>264</v>
      </c>
      <c r="H828" s="568">
        <v>23</v>
      </c>
      <c r="K828" s="646">
        <f t="shared" si="12"/>
        <v>44</v>
      </c>
    </row>
    <row r="829" spans="5:11">
      <c r="E829" s="116" t="s">
        <v>1376</v>
      </c>
      <c r="F829" s="108">
        <v>258</v>
      </c>
      <c r="H829" s="568">
        <v>23</v>
      </c>
      <c r="K829" s="646">
        <f t="shared" si="12"/>
        <v>44</v>
      </c>
    </row>
    <row r="830" spans="5:11">
      <c r="E830" s="116" t="s">
        <v>1377</v>
      </c>
      <c r="F830" s="108">
        <v>278</v>
      </c>
      <c r="H830" s="568">
        <v>23</v>
      </c>
      <c r="K830" s="646">
        <f t="shared" si="12"/>
        <v>44</v>
      </c>
    </row>
    <row r="831" spans="5:11">
      <c r="E831" s="116" t="s">
        <v>1378</v>
      </c>
      <c r="F831" s="108">
        <v>270</v>
      </c>
      <c r="H831" s="568">
        <v>23</v>
      </c>
      <c r="K831" s="646">
        <f t="shared" si="12"/>
        <v>44</v>
      </c>
    </row>
    <row r="832" spans="5:11">
      <c r="E832" s="116" t="s">
        <v>1379</v>
      </c>
      <c r="F832" s="108">
        <v>268</v>
      </c>
      <c r="H832" s="568">
        <v>23</v>
      </c>
      <c r="K832" s="646">
        <f t="shared" si="12"/>
        <v>44</v>
      </c>
    </row>
    <row r="833" spans="5:11">
      <c r="E833" s="116" t="s">
        <v>1380</v>
      </c>
      <c r="F833" s="108">
        <v>278</v>
      </c>
      <c r="H833" s="568">
        <v>23</v>
      </c>
      <c r="K833" s="646">
        <f t="shared" si="12"/>
        <v>44</v>
      </c>
    </row>
    <row r="834" spans="5:11">
      <c r="E834" s="116" t="s">
        <v>1381</v>
      </c>
      <c r="F834" s="108">
        <v>268</v>
      </c>
      <c r="H834" s="568">
        <v>23</v>
      </c>
      <c r="K834" s="646">
        <f t="shared" ref="K834:K897" si="13">SUM(H834+14+7)</f>
        <v>44</v>
      </c>
    </row>
    <row r="835" spans="5:11">
      <c r="E835" s="116" t="s">
        <v>1382</v>
      </c>
      <c r="F835" s="108">
        <v>270</v>
      </c>
      <c r="H835" s="568">
        <v>23</v>
      </c>
      <c r="K835" s="646">
        <f t="shared" si="13"/>
        <v>44</v>
      </c>
    </row>
    <row r="836" spans="5:11">
      <c r="E836" s="116" t="s">
        <v>1383</v>
      </c>
      <c r="F836" s="108">
        <v>270</v>
      </c>
      <c r="H836" s="568">
        <v>23</v>
      </c>
      <c r="K836" s="646">
        <f t="shared" si="13"/>
        <v>44</v>
      </c>
    </row>
    <row r="837" spans="5:11">
      <c r="E837" s="116" t="s">
        <v>1384</v>
      </c>
      <c r="F837" s="108">
        <v>270</v>
      </c>
      <c r="H837" s="568">
        <v>23</v>
      </c>
      <c r="K837" s="646">
        <f t="shared" si="13"/>
        <v>44</v>
      </c>
    </row>
    <row r="838" spans="5:11">
      <c r="E838" s="116" t="s">
        <v>1235</v>
      </c>
      <c r="F838" s="108">
        <v>258</v>
      </c>
      <c r="H838" s="568">
        <v>23</v>
      </c>
      <c r="K838" s="646">
        <f t="shared" si="13"/>
        <v>44</v>
      </c>
    </row>
    <row r="839" spans="5:11">
      <c r="E839" s="116" t="s">
        <v>1385</v>
      </c>
      <c r="F839" s="108">
        <v>270</v>
      </c>
      <c r="H839" s="568">
        <v>23</v>
      </c>
      <c r="K839" s="646">
        <f t="shared" si="13"/>
        <v>44</v>
      </c>
    </row>
    <row r="840" spans="5:11">
      <c r="E840" s="116" t="s">
        <v>1386</v>
      </c>
      <c r="F840" s="108">
        <v>254</v>
      </c>
      <c r="H840" s="568">
        <v>23</v>
      </c>
      <c r="K840" s="646">
        <f t="shared" si="13"/>
        <v>44</v>
      </c>
    </row>
    <row r="841" spans="5:11">
      <c r="E841" s="452" t="s">
        <v>2081</v>
      </c>
      <c r="F841" s="116"/>
      <c r="G841" s="116"/>
      <c r="H841" s="559"/>
      <c r="K841" s="646">
        <f t="shared" si="13"/>
        <v>21</v>
      </c>
    </row>
    <row r="842" spans="5:11">
      <c r="E842" s="452" t="s">
        <v>2070</v>
      </c>
      <c r="F842" s="116"/>
      <c r="G842" s="116"/>
      <c r="H842" s="119"/>
      <c r="K842" s="646">
        <f t="shared" si="13"/>
        <v>21</v>
      </c>
    </row>
    <row r="843" spans="5:11">
      <c r="E843" s="452" t="s">
        <v>1793</v>
      </c>
      <c r="F843" s="116"/>
      <c r="G843" s="116"/>
      <c r="H843" s="119"/>
      <c r="K843" s="646">
        <f t="shared" si="13"/>
        <v>21</v>
      </c>
    </row>
    <row r="844" spans="5:11">
      <c r="E844" s="452" t="s">
        <v>2082</v>
      </c>
      <c r="F844" s="116"/>
      <c r="G844" s="116"/>
      <c r="H844" s="119"/>
      <c r="K844" s="646">
        <f t="shared" si="13"/>
        <v>21</v>
      </c>
    </row>
    <row r="845" spans="5:11">
      <c r="E845" s="117" t="s">
        <v>2083</v>
      </c>
      <c r="F845" s="116"/>
      <c r="G845" s="116"/>
      <c r="H845" s="119"/>
      <c r="K845" s="646">
        <f t="shared" si="13"/>
        <v>21</v>
      </c>
    </row>
    <row r="846" spans="5:11">
      <c r="E846" s="452" t="s">
        <v>1931</v>
      </c>
      <c r="F846" s="116"/>
      <c r="G846" s="116"/>
      <c r="H846" s="119"/>
      <c r="K846" s="646">
        <f t="shared" si="13"/>
        <v>21</v>
      </c>
    </row>
    <row r="847" spans="5:11">
      <c r="E847" s="452" t="s">
        <v>2056</v>
      </c>
      <c r="F847" s="116"/>
      <c r="G847" s="116"/>
      <c r="H847" s="119"/>
      <c r="K847" s="646">
        <f t="shared" si="13"/>
        <v>21</v>
      </c>
    </row>
    <row r="848" spans="5:11">
      <c r="E848" s="465" t="s">
        <v>2061</v>
      </c>
      <c r="F848" s="116"/>
      <c r="G848" s="450"/>
      <c r="H848" s="119"/>
      <c r="K848" s="646">
        <f t="shared" si="13"/>
        <v>21</v>
      </c>
    </row>
    <row r="849" spans="5:11">
      <c r="E849" s="117" t="s">
        <v>2062</v>
      </c>
      <c r="F849" s="116"/>
      <c r="G849" s="450"/>
      <c r="H849" s="119"/>
      <c r="K849" s="646">
        <f t="shared" si="13"/>
        <v>21</v>
      </c>
    </row>
    <row r="850" spans="5:11">
      <c r="E850" s="117" t="s">
        <v>2063</v>
      </c>
      <c r="F850" s="116"/>
      <c r="G850" s="450"/>
      <c r="H850" s="119"/>
      <c r="K850" s="646">
        <f t="shared" si="13"/>
        <v>21</v>
      </c>
    </row>
    <row r="851" spans="5:11" ht="15.6">
      <c r="E851" s="454" t="s">
        <v>1922</v>
      </c>
      <c r="F851" s="450"/>
      <c r="G851" s="562"/>
      <c r="H851" s="119"/>
      <c r="K851" s="646">
        <f t="shared" si="13"/>
        <v>21</v>
      </c>
    </row>
    <row r="852" spans="5:11" ht="15.6">
      <c r="E852" s="466" t="s">
        <v>1923</v>
      </c>
      <c r="F852" s="450"/>
      <c r="G852" s="562"/>
      <c r="H852" s="119"/>
      <c r="K852" s="646">
        <f t="shared" si="13"/>
        <v>21</v>
      </c>
    </row>
    <row r="853" spans="5:11" ht="15.6">
      <c r="E853" s="466" t="s">
        <v>1924</v>
      </c>
      <c r="F853" s="450"/>
      <c r="G853" s="562"/>
      <c r="H853" s="119"/>
      <c r="K853" s="646">
        <f t="shared" si="13"/>
        <v>21</v>
      </c>
    </row>
    <row r="854" spans="5:11" ht="15.6">
      <c r="E854" s="466" t="s">
        <v>1925</v>
      </c>
      <c r="F854" s="450"/>
      <c r="G854" s="562"/>
      <c r="H854" s="119"/>
      <c r="K854" s="646">
        <f t="shared" si="13"/>
        <v>21</v>
      </c>
    </row>
    <row r="855" spans="5:11" ht="15.6">
      <c r="E855" s="454" t="s">
        <v>1926</v>
      </c>
      <c r="F855" s="450"/>
      <c r="G855" s="562"/>
      <c r="H855" s="119"/>
      <c r="K855" s="646">
        <f t="shared" si="13"/>
        <v>21</v>
      </c>
    </row>
    <row r="856" spans="5:11" ht="15.6">
      <c r="E856" s="454" t="s">
        <v>1932</v>
      </c>
      <c r="F856" s="450"/>
      <c r="G856" s="562"/>
      <c r="H856" s="119"/>
      <c r="K856" s="646">
        <f t="shared" si="13"/>
        <v>21</v>
      </c>
    </row>
    <row r="857" spans="5:11" ht="15.6">
      <c r="E857" s="466" t="s">
        <v>1927</v>
      </c>
      <c r="F857" s="450"/>
      <c r="G857" s="562"/>
      <c r="H857" s="119"/>
      <c r="K857" s="646">
        <f t="shared" si="13"/>
        <v>21</v>
      </c>
    </row>
    <row r="858" spans="5:11" ht="15.6">
      <c r="E858" s="466" t="s">
        <v>1925</v>
      </c>
      <c r="F858" s="116"/>
      <c r="G858" s="450"/>
      <c r="H858" s="119"/>
      <c r="K858" s="646">
        <f t="shared" si="13"/>
        <v>21</v>
      </c>
    </row>
    <row r="859" spans="5:11" ht="15.6">
      <c r="E859" s="466"/>
      <c r="F859" s="116"/>
      <c r="G859" s="450"/>
      <c r="H859" s="119"/>
      <c r="K859" s="646">
        <f t="shared" si="13"/>
        <v>21</v>
      </c>
    </row>
    <row r="860" spans="5:11" ht="15.6">
      <c r="E860" s="466"/>
      <c r="F860" s="116"/>
      <c r="G860" s="450"/>
      <c r="H860" s="119"/>
      <c r="K860" s="646">
        <f t="shared" si="13"/>
        <v>21</v>
      </c>
    </row>
    <row r="861" spans="5:11" ht="15.6">
      <c r="E861" s="466"/>
      <c r="F861" s="116"/>
      <c r="G861" s="450"/>
      <c r="H861" s="119"/>
      <c r="K861" s="646">
        <f t="shared" si="13"/>
        <v>21</v>
      </c>
    </row>
    <row r="862" spans="5:11">
      <c r="E862" s="449" t="s">
        <v>999</v>
      </c>
      <c r="F862" s="576"/>
      <c r="G862" s="559"/>
      <c r="H862" s="119"/>
      <c r="K862" s="646">
        <f t="shared" si="13"/>
        <v>21</v>
      </c>
    </row>
    <row r="863" spans="5:11" ht="26.4">
      <c r="E863" s="455" t="s">
        <v>2068</v>
      </c>
      <c r="F863" s="559" t="s">
        <v>1242</v>
      </c>
      <c r="G863" s="559" t="s">
        <v>1387</v>
      </c>
      <c r="H863" s="567" t="s">
        <v>2477</v>
      </c>
      <c r="K863" s="646" t="e">
        <f t="shared" si="13"/>
        <v>#VALUE!</v>
      </c>
    </row>
    <row r="864" spans="5:11">
      <c r="E864" s="116" t="s">
        <v>1388</v>
      </c>
      <c r="F864" s="108">
        <v>322</v>
      </c>
      <c r="G864" s="436"/>
      <c r="H864" s="568">
        <v>30</v>
      </c>
      <c r="K864" s="646">
        <f t="shared" si="13"/>
        <v>51</v>
      </c>
    </row>
    <row r="865" spans="5:11">
      <c r="E865" s="116" t="s">
        <v>1389</v>
      </c>
      <c r="F865" s="108">
        <v>327</v>
      </c>
      <c r="G865" s="436"/>
      <c r="H865" s="568">
        <v>30</v>
      </c>
      <c r="K865" s="646">
        <f t="shared" si="13"/>
        <v>51</v>
      </c>
    </row>
    <row r="866" spans="5:11">
      <c r="E866" s="116" t="s">
        <v>1390</v>
      </c>
      <c r="F866" s="108">
        <v>327</v>
      </c>
      <c r="G866" s="436"/>
      <c r="H866" s="568">
        <v>30</v>
      </c>
      <c r="K866" s="646">
        <f t="shared" si="13"/>
        <v>51</v>
      </c>
    </row>
    <row r="867" spans="5:11">
      <c r="E867" s="116" t="s">
        <v>1391</v>
      </c>
      <c r="F867" s="108">
        <v>327</v>
      </c>
      <c r="G867" s="436">
        <f>F867*2</f>
        <v>654</v>
      </c>
      <c r="H867" s="568">
        <v>30</v>
      </c>
      <c r="K867" s="646">
        <f t="shared" si="13"/>
        <v>51</v>
      </c>
    </row>
    <row r="868" spans="5:11">
      <c r="E868" s="116" t="s">
        <v>1392</v>
      </c>
      <c r="F868" s="108">
        <v>327</v>
      </c>
      <c r="G868" s="436"/>
      <c r="H868" s="568">
        <v>30</v>
      </c>
      <c r="K868" s="646">
        <f t="shared" si="13"/>
        <v>51</v>
      </c>
    </row>
    <row r="869" spans="5:11">
      <c r="E869" s="116" t="s">
        <v>1393</v>
      </c>
      <c r="F869" s="108" t="s">
        <v>1394</v>
      </c>
      <c r="G869" s="436"/>
      <c r="H869" s="568" t="s">
        <v>2481</v>
      </c>
      <c r="K869" s="645" t="s">
        <v>690</v>
      </c>
    </row>
    <row r="870" spans="5:11">
      <c r="E870" s="116" t="s">
        <v>1395</v>
      </c>
      <c r="F870" s="108">
        <v>332</v>
      </c>
      <c r="G870" s="436">
        <f>F870*3</f>
        <v>996</v>
      </c>
      <c r="H870" s="568">
        <v>30</v>
      </c>
      <c r="K870" s="646">
        <f t="shared" si="13"/>
        <v>51</v>
      </c>
    </row>
    <row r="871" spans="5:11">
      <c r="E871" s="116" t="s">
        <v>1396</v>
      </c>
      <c r="F871" s="108">
        <v>332</v>
      </c>
      <c r="G871" s="436">
        <f>F871*3</f>
        <v>996</v>
      </c>
      <c r="H871" s="568">
        <v>30</v>
      </c>
      <c r="K871" s="646">
        <f t="shared" si="13"/>
        <v>51</v>
      </c>
    </row>
    <row r="872" spans="5:11">
      <c r="E872" s="116" t="s">
        <v>1397</v>
      </c>
      <c r="F872" s="108">
        <v>332</v>
      </c>
      <c r="G872" s="436">
        <f>F872*3</f>
        <v>996</v>
      </c>
      <c r="H872" s="568">
        <v>30</v>
      </c>
      <c r="K872" s="646">
        <f t="shared" si="13"/>
        <v>51</v>
      </c>
    </row>
    <row r="873" spans="5:11">
      <c r="E873" s="116" t="s">
        <v>1398</v>
      </c>
      <c r="F873" s="108" t="s">
        <v>1394</v>
      </c>
      <c r="G873" s="436"/>
      <c r="H873" s="568" t="s">
        <v>2481</v>
      </c>
      <c r="K873" s="645" t="s">
        <v>690</v>
      </c>
    </row>
    <row r="874" spans="5:11">
      <c r="E874" s="116" t="s">
        <v>1399</v>
      </c>
      <c r="F874" s="108" t="s">
        <v>1394</v>
      </c>
      <c r="G874" s="436"/>
      <c r="H874" s="568">
        <v>30</v>
      </c>
      <c r="K874" s="646">
        <f t="shared" si="13"/>
        <v>51</v>
      </c>
    </row>
    <row r="875" spans="5:11">
      <c r="E875" s="116" t="s">
        <v>1400</v>
      </c>
      <c r="F875" s="108">
        <v>327</v>
      </c>
      <c r="G875" s="436"/>
      <c r="H875" s="568">
        <v>30</v>
      </c>
      <c r="K875" s="646">
        <f t="shared" si="13"/>
        <v>51</v>
      </c>
    </row>
    <row r="876" spans="5:11">
      <c r="E876" s="116" t="s">
        <v>1401</v>
      </c>
      <c r="F876" s="108">
        <v>322</v>
      </c>
      <c r="G876" s="436"/>
      <c r="H876" s="568">
        <v>30</v>
      </c>
      <c r="K876" s="646">
        <f t="shared" si="13"/>
        <v>51</v>
      </c>
    </row>
    <row r="877" spans="5:11">
      <c r="E877" s="116" t="s">
        <v>1402</v>
      </c>
      <c r="F877" s="108">
        <v>322</v>
      </c>
      <c r="G877" s="436"/>
      <c r="H877" s="568">
        <v>30</v>
      </c>
      <c r="K877" s="646">
        <f t="shared" si="13"/>
        <v>51</v>
      </c>
    </row>
    <row r="878" spans="5:11">
      <c r="E878" s="116" t="s">
        <v>1403</v>
      </c>
      <c r="F878" s="108">
        <v>322</v>
      </c>
      <c r="G878" s="436"/>
      <c r="H878" s="568">
        <v>30</v>
      </c>
      <c r="K878" s="646">
        <f t="shared" si="13"/>
        <v>51</v>
      </c>
    </row>
    <row r="879" spans="5:11">
      <c r="E879" s="116" t="s">
        <v>1404</v>
      </c>
      <c r="F879" s="108">
        <v>327</v>
      </c>
      <c r="G879" s="436"/>
      <c r="H879" s="568">
        <v>30</v>
      </c>
      <c r="K879" s="646">
        <f t="shared" si="13"/>
        <v>51</v>
      </c>
    </row>
    <row r="880" spans="5:11">
      <c r="E880" s="116" t="s">
        <v>1405</v>
      </c>
      <c r="F880" s="108" t="s">
        <v>1394</v>
      </c>
      <c r="G880" s="436"/>
      <c r="H880" s="568" t="s">
        <v>2481</v>
      </c>
      <c r="K880" s="646" t="s">
        <v>690</v>
      </c>
    </row>
    <row r="881" spans="5:11">
      <c r="E881" s="116" t="s">
        <v>1406</v>
      </c>
      <c r="F881" s="108" t="s">
        <v>1394</v>
      </c>
      <c r="G881" s="436"/>
      <c r="H881" s="568" t="s">
        <v>2481</v>
      </c>
      <c r="K881" s="646" t="s">
        <v>690</v>
      </c>
    </row>
    <row r="882" spans="5:11">
      <c r="E882" s="116" t="s">
        <v>1407</v>
      </c>
      <c r="F882" s="108">
        <v>327</v>
      </c>
      <c r="G882" s="436"/>
      <c r="H882" s="568">
        <v>30</v>
      </c>
      <c r="K882" s="646">
        <f t="shared" si="13"/>
        <v>51</v>
      </c>
    </row>
    <row r="883" spans="5:11">
      <c r="E883" s="116" t="s">
        <v>1408</v>
      </c>
      <c r="F883" s="108">
        <v>317</v>
      </c>
      <c r="G883" s="436"/>
      <c r="H883" s="568">
        <v>30</v>
      </c>
      <c r="K883" s="646">
        <f t="shared" si="13"/>
        <v>51</v>
      </c>
    </row>
    <row r="884" spans="5:11">
      <c r="E884" s="116" t="s">
        <v>1409</v>
      </c>
      <c r="F884" s="108">
        <v>317</v>
      </c>
      <c r="G884" s="436"/>
      <c r="H884" s="568">
        <v>30</v>
      </c>
      <c r="K884" s="646">
        <f t="shared" si="13"/>
        <v>51</v>
      </c>
    </row>
    <row r="885" spans="5:11" ht="15.6">
      <c r="E885" s="454" t="s">
        <v>2069</v>
      </c>
      <c r="F885" s="558"/>
      <c r="G885" s="552"/>
      <c r="H885" s="495"/>
      <c r="K885" s="646">
        <f t="shared" si="13"/>
        <v>21</v>
      </c>
    </row>
    <row r="886" spans="5:11" ht="15.6">
      <c r="E886" s="454" t="s">
        <v>2070</v>
      </c>
      <c r="F886" s="558"/>
      <c r="G886" s="552"/>
      <c r="H886" s="495"/>
      <c r="K886" s="646">
        <f t="shared" si="13"/>
        <v>21</v>
      </c>
    </row>
    <row r="887" spans="5:11" ht="15.6">
      <c r="E887" s="454" t="s">
        <v>2084</v>
      </c>
      <c r="F887" s="558"/>
      <c r="G887" s="552"/>
      <c r="H887" s="581"/>
      <c r="K887" s="646">
        <f t="shared" si="13"/>
        <v>21</v>
      </c>
    </row>
    <row r="888" spans="5:11" ht="15.6">
      <c r="E888" s="454" t="s">
        <v>1931</v>
      </c>
      <c r="F888" s="558"/>
      <c r="G888" s="552"/>
      <c r="H888" s="495"/>
      <c r="K888" s="646">
        <f t="shared" si="13"/>
        <v>21</v>
      </c>
    </row>
    <row r="889" spans="5:11" ht="15.6">
      <c r="E889" s="454" t="s">
        <v>2056</v>
      </c>
      <c r="F889" s="558"/>
      <c r="G889" s="552"/>
      <c r="H889" s="495"/>
      <c r="K889" s="646">
        <f t="shared" si="13"/>
        <v>21</v>
      </c>
    </row>
    <row r="890" spans="5:11" ht="15.6">
      <c r="E890" s="454" t="s">
        <v>1922</v>
      </c>
      <c r="F890" s="450"/>
      <c r="G890" s="562"/>
      <c r="H890" s="582"/>
      <c r="K890" s="646">
        <f t="shared" si="13"/>
        <v>21</v>
      </c>
    </row>
    <row r="891" spans="5:11" ht="15.6">
      <c r="E891" s="466" t="s">
        <v>1923</v>
      </c>
      <c r="F891" s="450"/>
      <c r="G891" s="562"/>
      <c r="H891" s="580"/>
      <c r="K891" s="646">
        <f t="shared" si="13"/>
        <v>21</v>
      </c>
    </row>
    <row r="892" spans="5:11" ht="15.6">
      <c r="E892" s="466" t="s">
        <v>1924</v>
      </c>
      <c r="F892" s="450"/>
      <c r="G892" s="562"/>
      <c r="H892" s="580"/>
      <c r="K892" s="646">
        <f t="shared" si="13"/>
        <v>21</v>
      </c>
    </row>
    <row r="893" spans="5:11" ht="15.6">
      <c r="E893" s="466" t="s">
        <v>1925</v>
      </c>
      <c r="F893" s="450"/>
      <c r="G893" s="562"/>
      <c r="H893" s="580"/>
      <c r="K893" s="646">
        <f t="shared" si="13"/>
        <v>21</v>
      </c>
    </row>
    <row r="894" spans="5:11" ht="15.6">
      <c r="E894" s="454" t="s">
        <v>1926</v>
      </c>
      <c r="F894" s="450"/>
      <c r="G894" s="562"/>
      <c r="H894" s="580"/>
      <c r="K894" s="646">
        <f t="shared" si="13"/>
        <v>21</v>
      </c>
    </row>
    <row r="895" spans="5:11" ht="15.6">
      <c r="E895" s="454" t="s">
        <v>1932</v>
      </c>
      <c r="F895" s="450"/>
      <c r="G895" s="562"/>
      <c r="H895" s="580"/>
      <c r="K895" s="646">
        <f t="shared" si="13"/>
        <v>21</v>
      </c>
    </row>
    <row r="896" spans="5:11" ht="15.6">
      <c r="E896" s="466" t="s">
        <v>1927</v>
      </c>
      <c r="F896" s="450"/>
      <c r="G896" s="562"/>
      <c r="H896" s="580"/>
      <c r="K896" s="646">
        <f t="shared" si="13"/>
        <v>21</v>
      </c>
    </row>
    <row r="897" spans="5:11" ht="15.6">
      <c r="E897" s="466" t="s">
        <v>1925</v>
      </c>
      <c r="F897" s="558"/>
      <c r="G897" s="552"/>
      <c r="H897" s="495"/>
      <c r="K897" s="646">
        <f t="shared" si="13"/>
        <v>21</v>
      </c>
    </row>
    <row r="898" spans="5:11">
      <c r="E898" s="453" t="s">
        <v>2066</v>
      </c>
      <c r="F898" s="558"/>
      <c r="G898" s="552"/>
      <c r="H898" s="495"/>
      <c r="K898" s="646">
        <f t="shared" ref="K898:K961" si="14">SUM(H898+14+7)</f>
        <v>21</v>
      </c>
    </row>
    <row r="899" spans="5:11">
      <c r="E899" s="456" t="s">
        <v>2067</v>
      </c>
      <c r="F899" s="558"/>
      <c r="G899" s="552"/>
      <c r="H899" s="495"/>
      <c r="K899" s="646">
        <f t="shared" si="14"/>
        <v>21</v>
      </c>
    </row>
    <row r="900" spans="5:11" ht="15.6">
      <c r="E900" s="466"/>
      <c r="F900" s="558"/>
      <c r="G900" s="552"/>
      <c r="H900" s="495"/>
      <c r="K900" s="646">
        <f t="shared" si="14"/>
        <v>21</v>
      </c>
    </row>
    <row r="901" spans="5:11">
      <c r="E901" s="450"/>
      <c r="F901" s="558"/>
      <c r="G901" s="552"/>
      <c r="H901" s="495"/>
      <c r="K901" s="646">
        <f t="shared" si="14"/>
        <v>21</v>
      </c>
    </row>
    <row r="902" spans="5:11">
      <c r="E902" s="450"/>
      <c r="F902" s="558"/>
      <c r="G902" s="552"/>
      <c r="H902" s="495"/>
      <c r="K902" s="646">
        <f t="shared" si="14"/>
        <v>21</v>
      </c>
    </row>
    <row r="903" spans="5:11">
      <c r="E903" s="450"/>
      <c r="F903" s="558"/>
      <c r="G903" s="552"/>
      <c r="H903" s="495"/>
      <c r="K903" s="646">
        <f t="shared" si="14"/>
        <v>21</v>
      </c>
    </row>
    <row r="904" spans="5:11">
      <c r="E904" s="457" t="s">
        <v>2085</v>
      </c>
      <c r="F904" s="449"/>
      <c r="G904" s="559"/>
      <c r="H904" s="577"/>
      <c r="K904" s="646">
        <f t="shared" si="14"/>
        <v>21</v>
      </c>
    </row>
    <row r="905" spans="5:11">
      <c r="E905" s="457"/>
      <c r="F905" s="559" t="s">
        <v>1242</v>
      </c>
      <c r="G905" s="559" t="s">
        <v>2086</v>
      </c>
      <c r="H905" s="567" t="s">
        <v>2477</v>
      </c>
      <c r="K905" s="646" t="e">
        <f t="shared" si="14"/>
        <v>#VALUE!</v>
      </c>
    </row>
    <row r="906" spans="5:11">
      <c r="E906" s="117" t="s">
        <v>1410</v>
      </c>
      <c r="F906" s="108">
        <v>270</v>
      </c>
      <c r="G906" s="116" t="s">
        <v>1432</v>
      </c>
      <c r="H906" s="583" t="s">
        <v>2481</v>
      </c>
      <c r="K906" s="645" t="s">
        <v>690</v>
      </c>
    </row>
    <row r="907" spans="5:11">
      <c r="E907" s="117" t="s">
        <v>1411</v>
      </c>
      <c r="F907" s="108">
        <v>289</v>
      </c>
      <c r="G907" s="116" t="s">
        <v>1432</v>
      </c>
      <c r="H907" s="583" t="s">
        <v>2481</v>
      </c>
      <c r="K907" s="645" t="s">
        <v>690</v>
      </c>
    </row>
    <row r="908" spans="5:11">
      <c r="E908" s="117" t="s">
        <v>1412</v>
      </c>
      <c r="F908" s="108">
        <v>289</v>
      </c>
      <c r="G908" s="116" t="s">
        <v>1432</v>
      </c>
      <c r="H908" s="583" t="s">
        <v>2481</v>
      </c>
      <c r="K908" s="645" t="s">
        <v>690</v>
      </c>
    </row>
    <row r="909" spans="5:11">
      <c r="E909" s="117" t="s">
        <v>1413</v>
      </c>
      <c r="F909" s="108">
        <v>289</v>
      </c>
      <c r="G909" s="116" t="s">
        <v>1432</v>
      </c>
      <c r="H909" s="583" t="s">
        <v>2481</v>
      </c>
      <c r="K909" s="645" t="s">
        <v>690</v>
      </c>
    </row>
    <row r="910" spans="5:11">
      <c r="E910" s="117" t="s">
        <v>1414</v>
      </c>
      <c r="F910" s="108">
        <v>289</v>
      </c>
      <c r="G910" s="116" t="s">
        <v>1432</v>
      </c>
      <c r="H910" s="583" t="s">
        <v>2481</v>
      </c>
      <c r="K910" s="645" t="s">
        <v>690</v>
      </c>
    </row>
    <row r="911" spans="5:11">
      <c r="E911" s="117" t="s">
        <v>1415</v>
      </c>
      <c r="F911" s="108">
        <v>269</v>
      </c>
      <c r="G911" s="116" t="s">
        <v>1432</v>
      </c>
      <c r="H911" s="583" t="s">
        <v>2481</v>
      </c>
      <c r="K911" s="645" t="s">
        <v>690</v>
      </c>
    </row>
    <row r="912" spans="5:11">
      <c r="E912" s="117" t="s">
        <v>1416</v>
      </c>
      <c r="F912" s="108">
        <v>295</v>
      </c>
      <c r="G912" s="116" t="s">
        <v>1432</v>
      </c>
      <c r="H912" s="583" t="s">
        <v>2481</v>
      </c>
      <c r="K912" s="645" t="s">
        <v>690</v>
      </c>
    </row>
    <row r="913" spans="5:11">
      <c r="E913" s="117" t="s">
        <v>1417</v>
      </c>
      <c r="F913" s="108">
        <v>295</v>
      </c>
      <c r="G913" s="116" t="s">
        <v>1432</v>
      </c>
      <c r="H913" s="583" t="s">
        <v>2481</v>
      </c>
      <c r="K913" s="645" t="s">
        <v>690</v>
      </c>
    </row>
    <row r="914" spans="5:11">
      <c r="E914" s="117" t="s">
        <v>1418</v>
      </c>
      <c r="F914" s="108">
        <v>295</v>
      </c>
      <c r="G914" s="116" t="s">
        <v>1432</v>
      </c>
      <c r="H914" s="583" t="s">
        <v>2481</v>
      </c>
      <c r="K914" s="645" t="s">
        <v>690</v>
      </c>
    </row>
    <row r="915" spans="5:11">
      <c r="E915" s="117" t="s">
        <v>1419</v>
      </c>
      <c r="F915" s="108">
        <v>280</v>
      </c>
      <c r="G915" s="116" t="s">
        <v>1432</v>
      </c>
      <c r="H915" s="583" t="s">
        <v>2481</v>
      </c>
      <c r="K915" s="645" t="s">
        <v>690</v>
      </c>
    </row>
    <row r="916" spans="5:11">
      <c r="E916" s="117" t="s">
        <v>1420</v>
      </c>
      <c r="F916" s="108">
        <v>280</v>
      </c>
      <c r="G916" s="116" t="s">
        <v>1432</v>
      </c>
      <c r="H916" s="583" t="s">
        <v>2481</v>
      </c>
      <c r="K916" s="645" t="s">
        <v>690</v>
      </c>
    </row>
    <row r="917" spans="5:11">
      <c r="E917" s="117" t="s">
        <v>1421</v>
      </c>
      <c r="F917" s="108">
        <v>309</v>
      </c>
      <c r="G917" s="116" t="s">
        <v>1432</v>
      </c>
      <c r="H917" s="583" t="s">
        <v>2481</v>
      </c>
      <c r="K917" s="645" t="s">
        <v>690</v>
      </c>
    </row>
    <row r="918" spans="5:11">
      <c r="E918" s="117" t="s">
        <v>1422</v>
      </c>
      <c r="F918" s="108">
        <v>355</v>
      </c>
      <c r="G918" s="116" t="s">
        <v>1432</v>
      </c>
      <c r="H918" s="583" t="s">
        <v>2481</v>
      </c>
      <c r="K918" s="645" t="s">
        <v>690</v>
      </c>
    </row>
    <row r="919" spans="5:11">
      <c r="E919" s="117" t="s">
        <v>1423</v>
      </c>
      <c r="F919" s="108">
        <v>275</v>
      </c>
      <c r="G919" s="116" t="s">
        <v>1432</v>
      </c>
      <c r="H919" s="583" t="s">
        <v>2481</v>
      </c>
      <c r="K919" s="645" t="s">
        <v>690</v>
      </c>
    </row>
    <row r="920" spans="5:11">
      <c r="E920" s="117" t="s">
        <v>1424</v>
      </c>
      <c r="F920" s="108">
        <v>329</v>
      </c>
      <c r="G920" s="116" t="s">
        <v>1432</v>
      </c>
      <c r="H920" s="583" t="s">
        <v>2481</v>
      </c>
      <c r="K920" s="645" t="s">
        <v>690</v>
      </c>
    </row>
    <row r="921" spans="5:11">
      <c r="E921" s="117" t="s">
        <v>1425</v>
      </c>
      <c r="F921" s="108">
        <v>275</v>
      </c>
      <c r="G921" s="116" t="s">
        <v>1432</v>
      </c>
      <c r="H921" s="583" t="s">
        <v>2481</v>
      </c>
      <c r="K921" s="645" t="s">
        <v>690</v>
      </c>
    </row>
    <row r="922" spans="5:11">
      <c r="E922" s="117" t="s">
        <v>1604</v>
      </c>
      <c r="F922" s="108">
        <v>299</v>
      </c>
      <c r="G922" s="116" t="s">
        <v>1432</v>
      </c>
      <c r="H922" s="583" t="s">
        <v>2481</v>
      </c>
      <c r="K922" s="645" t="s">
        <v>690</v>
      </c>
    </row>
    <row r="923" spans="5:11">
      <c r="E923" s="117" t="s">
        <v>1426</v>
      </c>
      <c r="F923" s="108">
        <v>379</v>
      </c>
      <c r="G923" s="116" t="s">
        <v>1432</v>
      </c>
      <c r="H923" s="583" t="s">
        <v>2481</v>
      </c>
      <c r="K923" s="645" t="s">
        <v>690</v>
      </c>
    </row>
    <row r="924" spans="5:11">
      <c r="E924" s="117" t="s">
        <v>1427</v>
      </c>
      <c r="F924" s="108">
        <v>379</v>
      </c>
      <c r="G924" s="116" t="s">
        <v>1432</v>
      </c>
      <c r="H924" s="583" t="s">
        <v>2481</v>
      </c>
      <c r="K924" s="645" t="s">
        <v>690</v>
      </c>
    </row>
    <row r="925" spans="5:11">
      <c r="E925" s="117" t="s">
        <v>2272</v>
      </c>
      <c r="F925" s="108">
        <v>385</v>
      </c>
      <c r="G925" s="116" t="s">
        <v>1432</v>
      </c>
      <c r="H925" s="583" t="s">
        <v>2481</v>
      </c>
      <c r="K925" s="645" t="s">
        <v>690</v>
      </c>
    </row>
    <row r="926" spans="5:11">
      <c r="E926" s="117" t="s">
        <v>2271</v>
      </c>
      <c r="F926" s="108">
        <v>385</v>
      </c>
      <c r="G926" s="116" t="s">
        <v>1432</v>
      </c>
      <c r="H926" s="583" t="s">
        <v>2481</v>
      </c>
      <c r="K926" s="645" t="s">
        <v>690</v>
      </c>
    </row>
    <row r="927" spans="5:11">
      <c r="E927" s="117" t="s">
        <v>2270</v>
      </c>
      <c r="F927" s="108">
        <v>269</v>
      </c>
      <c r="G927" s="116" t="s">
        <v>1432</v>
      </c>
      <c r="H927" s="583" t="s">
        <v>2481</v>
      </c>
      <c r="K927" s="645" t="s">
        <v>690</v>
      </c>
    </row>
    <row r="928" spans="5:11">
      <c r="E928" s="117" t="s">
        <v>2269</v>
      </c>
      <c r="F928" s="108">
        <v>269</v>
      </c>
      <c r="G928" s="116" t="s">
        <v>1432</v>
      </c>
      <c r="H928" s="583" t="s">
        <v>2481</v>
      </c>
      <c r="K928" s="645" t="s">
        <v>690</v>
      </c>
    </row>
    <row r="929" spans="5:11">
      <c r="E929" s="117" t="s">
        <v>1428</v>
      </c>
      <c r="F929" s="108">
        <v>277</v>
      </c>
      <c r="G929" s="116" t="s">
        <v>1432</v>
      </c>
      <c r="H929" s="583" t="s">
        <v>2481</v>
      </c>
      <c r="K929" s="645" t="s">
        <v>690</v>
      </c>
    </row>
    <row r="930" spans="5:11">
      <c r="E930" s="117" t="s">
        <v>1429</v>
      </c>
      <c r="F930" s="108">
        <v>359</v>
      </c>
      <c r="G930" s="116" t="s">
        <v>1432</v>
      </c>
      <c r="H930" s="583" t="s">
        <v>2481</v>
      </c>
      <c r="K930" s="645" t="s">
        <v>690</v>
      </c>
    </row>
    <row r="931" spans="5:11">
      <c r="E931" s="117" t="s">
        <v>1430</v>
      </c>
      <c r="F931" s="108">
        <v>349</v>
      </c>
      <c r="G931" s="116" t="s">
        <v>1432</v>
      </c>
      <c r="H931" s="583" t="s">
        <v>2481</v>
      </c>
      <c r="K931" s="645" t="s">
        <v>690</v>
      </c>
    </row>
    <row r="932" spans="5:11">
      <c r="E932" s="117" t="s">
        <v>2273</v>
      </c>
      <c r="F932" s="108">
        <v>277</v>
      </c>
      <c r="G932" s="116" t="s">
        <v>1432</v>
      </c>
      <c r="H932" s="583" t="s">
        <v>2481</v>
      </c>
      <c r="K932" s="645" t="s">
        <v>690</v>
      </c>
    </row>
    <row r="933" spans="5:11">
      <c r="E933" s="584" t="s">
        <v>2251</v>
      </c>
      <c r="F933" s="585" t="s">
        <v>1268</v>
      </c>
      <c r="G933" s="585"/>
      <c r="H933" s="583" t="s">
        <v>2481</v>
      </c>
      <c r="K933" s="645" t="s">
        <v>690</v>
      </c>
    </row>
    <row r="934" spans="5:11">
      <c r="E934" s="584" t="s">
        <v>1431</v>
      </c>
      <c r="F934" s="585" t="s">
        <v>1268</v>
      </c>
      <c r="G934" s="585"/>
      <c r="H934" s="583" t="s">
        <v>2481</v>
      </c>
      <c r="K934" s="645" t="s">
        <v>690</v>
      </c>
    </row>
    <row r="935" spans="5:11">
      <c r="E935" s="117" t="s">
        <v>152</v>
      </c>
      <c r="F935" s="117">
        <v>275</v>
      </c>
      <c r="G935" s="117"/>
      <c r="H935" s="586" t="s">
        <v>2571</v>
      </c>
      <c r="K935" s="646" t="e">
        <f t="shared" si="14"/>
        <v>#VALUE!</v>
      </c>
    </row>
    <row r="936" spans="5:11">
      <c r="E936" s="458" t="s">
        <v>2087</v>
      </c>
      <c r="F936" s="587" t="s">
        <v>1242</v>
      </c>
      <c r="G936" s="587" t="s">
        <v>1878</v>
      </c>
      <c r="H936" s="588" t="s">
        <v>2477</v>
      </c>
      <c r="K936" s="646" t="e">
        <f t="shared" si="14"/>
        <v>#VALUE!</v>
      </c>
    </row>
    <row r="937" spans="5:11">
      <c r="E937" s="117" t="s">
        <v>148</v>
      </c>
      <c r="F937" s="108">
        <v>284</v>
      </c>
      <c r="G937" s="119" t="s">
        <v>1432</v>
      </c>
      <c r="H937" s="583" t="s">
        <v>2481</v>
      </c>
      <c r="K937" s="645" t="s">
        <v>690</v>
      </c>
    </row>
    <row r="938" spans="5:11">
      <c r="E938" s="117" t="s">
        <v>2173</v>
      </c>
      <c r="F938" s="108">
        <v>299</v>
      </c>
      <c r="G938" s="116" t="s">
        <v>1432</v>
      </c>
      <c r="H938" s="583" t="s">
        <v>2481</v>
      </c>
      <c r="K938" s="645" t="s">
        <v>690</v>
      </c>
    </row>
    <row r="939" spans="5:11">
      <c r="E939" s="117" t="s">
        <v>65</v>
      </c>
      <c r="F939" s="108">
        <v>279</v>
      </c>
      <c r="G939" s="119" t="s">
        <v>1432</v>
      </c>
      <c r="H939" s="583" t="s">
        <v>2481</v>
      </c>
      <c r="K939" s="645" t="s">
        <v>690</v>
      </c>
    </row>
    <row r="940" spans="5:11">
      <c r="E940" s="462" t="s">
        <v>2088</v>
      </c>
      <c r="F940" s="461"/>
      <c r="G940" s="461"/>
      <c r="H940" s="589"/>
      <c r="K940" s="646">
        <f t="shared" si="14"/>
        <v>21</v>
      </c>
    </row>
    <row r="941" spans="5:11" ht="15.6">
      <c r="E941" s="454" t="s">
        <v>1931</v>
      </c>
      <c r="F941" s="461"/>
      <c r="G941" s="461"/>
      <c r="H941" s="586"/>
      <c r="K941" s="646">
        <f t="shared" si="14"/>
        <v>21</v>
      </c>
    </row>
    <row r="942" spans="5:11" ht="15.6">
      <c r="E942" s="454" t="s">
        <v>2069</v>
      </c>
      <c r="F942" s="461"/>
      <c r="G942" s="461"/>
      <c r="H942" s="586"/>
      <c r="K942" s="646">
        <f t="shared" si="14"/>
        <v>21</v>
      </c>
    </row>
    <row r="943" spans="5:11" ht="15.6">
      <c r="E943" s="454" t="s">
        <v>2070</v>
      </c>
      <c r="F943" s="461"/>
      <c r="G943" s="461"/>
      <c r="H943" s="586"/>
      <c r="K943" s="646">
        <f t="shared" si="14"/>
        <v>21</v>
      </c>
    </row>
    <row r="944" spans="5:11" ht="15.6">
      <c r="E944" s="454" t="s">
        <v>1793</v>
      </c>
      <c r="F944" s="461"/>
      <c r="G944" s="461"/>
      <c r="H944" s="586"/>
      <c r="K944" s="646">
        <f t="shared" si="14"/>
        <v>21</v>
      </c>
    </row>
    <row r="945" spans="5:11" ht="15.6">
      <c r="E945" s="454" t="s">
        <v>2056</v>
      </c>
      <c r="F945" s="117"/>
      <c r="G945" s="117"/>
      <c r="H945" s="579"/>
      <c r="K945" s="646">
        <f t="shared" si="14"/>
        <v>21</v>
      </c>
    </row>
    <row r="946" spans="5:11" ht="15.6">
      <c r="E946" s="466" t="s">
        <v>2089</v>
      </c>
      <c r="F946" s="461"/>
      <c r="G946" s="461"/>
      <c r="H946" s="589"/>
      <c r="K946" s="646">
        <f t="shared" si="14"/>
        <v>21</v>
      </c>
    </row>
    <row r="947" spans="5:11" ht="15.6">
      <c r="E947" s="466" t="s">
        <v>2090</v>
      </c>
      <c r="F947" s="461"/>
      <c r="G947" s="461"/>
      <c r="H947" s="586"/>
      <c r="K947" s="646">
        <f t="shared" si="14"/>
        <v>21</v>
      </c>
    </row>
    <row r="948" spans="5:11" ht="15.6">
      <c r="E948" s="466" t="s">
        <v>2091</v>
      </c>
      <c r="F948" s="117"/>
      <c r="G948" s="117"/>
      <c r="H948" s="586"/>
      <c r="K948" s="646">
        <f t="shared" si="14"/>
        <v>21</v>
      </c>
    </row>
    <row r="949" spans="5:11" ht="15.6">
      <c r="E949" s="454" t="s">
        <v>2092</v>
      </c>
      <c r="F949" s="117"/>
      <c r="G949" s="117"/>
      <c r="H949" s="586"/>
      <c r="K949" s="646">
        <f t="shared" si="14"/>
        <v>21</v>
      </c>
    </row>
    <row r="950" spans="5:11" ht="15.6">
      <c r="E950" s="466" t="s">
        <v>2093</v>
      </c>
      <c r="F950" s="117"/>
      <c r="G950" s="117"/>
      <c r="H950" s="586"/>
      <c r="K950" s="646">
        <f t="shared" si="14"/>
        <v>21</v>
      </c>
    </row>
    <row r="951" spans="5:11" ht="15.6">
      <c r="E951" s="466" t="s">
        <v>2094</v>
      </c>
      <c r="F951" s="117"/>
      <c r="G951" s="117"/>
      <c r="H951" s="586"/>
      <c r="K951" s="646">
        <f t="shared" si="14"/>
        <v>21</v>
      </c>
    </row>
    <row r="952" spans="5:11" ht="15.6">
      <c r="E952" s="466" t="s">
        <v>2095</v>
      </c>
      <c r="F952" s="116"/>
      <c r="G952" s="116"/>
      <c r="H952" s="590"/>
      <c r="K952" s="646">
        <f t="shared" si="14"/>
        <v>21</v>
      </c>
    </row>
    <row r="953" spans="5:11" ht="15.6">
      <c r="E953" s="454" t="s">
        <v>1932</v>
      </c>
      <c r="F953" s="116"/>
      <c r="G953" s="116"/>
      <c r="H953" s="590"/>
      <c r="K953" s="646">
        <f t="shared" si="14"/>
        <v>21</v>
      </c>
    </row>
    <row r="954" spans="5:11" ht="15.6">
      <c r="E954" s="466" t="s">
        <v>1927</v>
      </c>
      <c r="F954" s="116"/>
      <c r="G954" s="116"/>
      <c r="H954" s="590"/>
      <c r="K954" s="646">
        <f t="shared" si="14"/>
        <v>21</v>
      </c>
    </row>
    <row r="955" spans="5:11" ht="15.6">
      <c r="E955" s="466" t="s">
        <v>1925</v>
      </c>
      <c r="F955" s="116"/>
      <c r="G955" s="116"/>
      <c r="H955" s="590"/>
      <c r="K955" s="646">
        <f t="shared" si="14"/>
        <v>21</v>
      </c>
    </row>
    <row r="956" spans="5:11">
      <c r="E956" s="591" t="s">
        <v>2096</v>
      </c>
      <c r="F956" s="116"/>
      <c r="G956" s="450"/>
      <c r="H956" s="575"/>
      <c r="K956" s="646">
        <f t="shared" si="14"/>
        <v>21</v>
      </c>
    </row>
    <row r="957" spans="5:11">
      <c r="E957" s="592" t="s">
        <v>2097</v>
      </c>
      <c r="F957" s="116"/>
      <c r="G957" s="450"/>
      <c r="H957" s="575"/>
      <c r="K957" s="646">
        <f t="shared" si="14"/>
        <v>21</v>
      </c>
    </row>
    <row r="958" spans="5:11">
      <c r="E958" s="592" t="s">
        <v>2098</v>
      </c>
      <c r="F958" s="116"/>
      <c r="G958" s="450"/>
      <c r="H958" s="575"/>
      <c r="K958" s="646">
        <f t="shared" si="14"/>
        <v>21</v>
      </c>
    </row>
    <row r="959" spans="5:11">
      <c r="E959" s="592" t="s">
        <v>2099</v>
      </c>
      <c r="F959" s="116"/>
      <c r="G959" s="450"/>
      <c r="H959" s="575"/>
      <c r="K959" s="646">
        <f t="shared" si="14"/>
        <v>21</v>
      </c>
    </row>
    <row r="960" spans="5:11">
      <c r="E960" s="592" t="s">
        <v>2100</v>
      </c>
      <c r="F960" s="116"/>
      <c r="G960" s="450"/>
      <c r="H960" s="575"/>
      <c r="K960" s="646">
        <f t="shared" si="14"/>
        <v>21</v>
      </c>
    </row>
    <row r="961" spans="5:11">
      <c r="E961" s="593" t="s">
        <v>2101</v>
      </c>
      <c r="F961" s="116"/>
      <c r="G961" s="450"/>
      <c r="H961" s="575"/>
      <c r="K961" s="646">
        <f t="shared" si="14"/>
        <v>21</v>
      </c>
    </row>
    <row r="962" spans="5:11">
      <c r="E962" s="592" t="s">
        <v>2102</v>
      </c>
      <c r="F962" s="116"/>
      <c r="G962" s="450"/>
      <c r="H962" s="575"/>
      <c r="K962" s="646">
        <f t="shared" ref="K962:K1025" si="15">SUM(H962+14+7)</f>
        <v>21</v>
      </c>
    </row>
    <row r="963" spans="5:11">
      <c r="E963" s="592" t="s">
        <v>2103</v>
      </c>
      <c r="F963" s="116"/>
      <c r="G963" s="450"/>
      <c r="H963" s="575"/>
      <c r="K963" s="646">
        <f t="shared" si="15"/>
        <v>21</v>
      </c>
    </row>
    <row r="964" spans="5:11">
      <c r="E964" s="453" t="s">
        <v>2002</v>
      </c>
      <c r="F964" s="116"/>
      <c r="G964" s="450"/>
      <c r="H964" s="575"/>
      <c r="K964" s="646">
        <f t="shared" si="15"/>
        <v>21</v>
      </c>
    </row>
    <row r="965" spans="5:11">
      <c r="E965" s="450"/>
      <c r="F965" s="558"/>
      <c r="G965" s="552"/>
      <c r="H965" s="495"/>
      <c r="K965" s="646">
        <f t="shared" si="15"/>
        <v>21</v>
      </c>
    </row>
    <row r="966" spans="5:11">
      <c r="E966" s="450"/>
      <c r="F966" s="558"/>
      <c r="G966" s="552"/>
      <c r="H966" s="495"/>
      <c r="K966" s="646">
        <f t="shared" si="15"/>
        <v>21</v>
      </c>
    </row>
    <row r="967" spans="5:11" ht="15.6">
      <c r="E967" s="444" t="s">
        <v>1262</v>
      </c>
      <c r="F967" s="558"/>
      <c r="G967" s="552"/>
      <c r="H967" s="495"/>
      <c r="K967" s="646">
        <f t="shared" si="15"/>
        <v>21</v>
      </c>
    </row>
    <row r="968" spans="5:11">
      <c r="E968" s="457" t="s">
        <v>2104</v>
      </c>
      <c r="F968" s="457"/>
      <c r="G968" s="594"/>
      <c r="H968" s="595"/>
      <c r="K968" s="646">
        <f t="shared" si="15"/>
        <v>21</v>
      </c>
    </row>
    <row r="969" spans="5:11">
      <c r="E969" s="457"/>
      <c r="F969" s="596" t="s">
        <v>1242</v>
      </c>
      <c r="H969" s="597" t="s">
        <v>2477</v>
      </c>
      <c r="K969" s="646" t="e">
        <f t="shared" si="15"/>
        <v>#VALUE!</v>
      </c>
    </row>
    <row r="970" spans="5:11" ht="15">
      <c r="E970" s="450" t="s">
        <v>1433</v>
      </c>
      <c r="F970" s="598" t="s">
        <v>1262</v>
      </c>
      <c r="G970" s="504"/>
      <c r="H970" s="599">
        <v>35</v>
      </c>
      <c r="K970" s="646">
        <f t="shared" si="15"/>
        <v>56</v>
      </c>
    </row>
    <row r="971" spans="5:11" ht="15">
      <c r="E971" s="450" t="s">
        <v>2105</v>
      </c>
      <c r="F971" s="598" t="s">
        <v>1262</v>
      </c>
      <c r="G971" s="509"/>
      <c r="H971" s="600">
        <v>32</v>
      </c>
      <c r="K971" s="646">
        <f t="shared" si="15"/>
        <v>53</v>
      </c>
    </row>
    <row r="972" spans="5:11" ht="15">
      <c r="E972" s="450" t="s">
        <v>1434</v>
      </c>
      <c r="F972" s="598" t="s">
        <v>1262</v>
      </c>
      <c r="G972" s="504"/>
      <c r="H972" s="599">
        <v>35</v>
      </c>
      <c r="K972" s="646">
        <f t="shared" si="15"/>
        <v>56</v>
      </c>
    </row>
    <row r="973" spans="5:11" ht="15">
      <c r="E973" s="450" t="s">
        <v>1435</v>
      </c>
      <c r="F973" s="598" t="s">
        <v>1262</v>
      </c>
      <c r="G973" s="504"/>
      <c r="H973" s="599">
        <v>35</v>
      </c>
      <c r="K973" s="646">
        <f t="shared" si="15"/>
        <v>56</v>
      </c>
    </row>
    <row r="974" spans="5:11" ht="15">
      <c r="E974" s="450" t="s">
        <v>1436</v>
      </c>
      <c r="F974" s="598" t="s">
        <v>1262</v>
      </c>
      <c r="G974" s="504"/>
      <c r="H974" s="599">
        <v>35</v>
      </c>
      <c r="K974" s="646">
        <f t="shared" si="15"/>
        <v>56</v>
      </c>
    </row>
    <row r="975" spans="5:11" ht="15">
      <c r="E975" s="450" t="s">
        <v>1437</v>
      </c>
      <c r="F975" s="598" t="s">
        <v>1262</v>
      </c>
      <c r="G975" s="504"/>
      <c r="H975" s="599">
        <v>35</v>
      </c>
      <c r="K975" s="646">
        <f t="shared" si="15"/>
        <v>56</v>
      </c>
    </row>
    <row r="976" spans="5:11" ht="15">
      <c r="E976" s="450" t="s">
        <v>2106</v>
      </c>
      <c r="F976" s="598" t="s">
        <v>1262</v>
      </c>
      <c r="G976" s="504"/>
      <c r="H976" s="599">
        <v>35</v>
      </c>
      <c r="K976" s="646">
        <f t="shared" si="15"/>
        <v>56</v>
      </c>
    </row>
    <row r="977" spans="5:11" ht="15">
      <c r="E977" s="450" t="s">
        <v>1438</v>
      </c>
      <c r="F977" s="598" t="s">
        <v>1262</v>
      </c>
      <c r="G977" s="601"/>
      <c r="H977" s="599">
        <v>35</v>
      </c>
      <c r="K977" s="646">
        <f t="shared" si="15"/>
        <v>56</v>
      </c>
    </row>
    <row r="978" spans="5:11">
      <c r="E978" s="602" t="s">
        <v>2107</v>
      </c>
      <c r="F978" s="602"/>
      <c r="G978" s="602"/>
      <c r="H978" s="592"/>
      <c r="K978" s="646">
        <f t="shared" si="15"/>
        <v>21</v>
      </c>
    </row>
    <row r="979" spans="5:11">
      <c r="E979" s="602" t="s">
        <v>2108</v>
      </c>
      <c r="F979" s="602"/>
      <c r="G979" s="602"/>
      <c r="H979" s="592"/>
      <c r="K979" s="646">
        <f t="shared" si="15"/>
        <v>21</v>
      </c>
    </row>
    <row r="980" spans="5:11">
      <c r="E980" s="603" t="s">
        <v>2109</v>
      </c>
      <c r="F980" s="592"/>
      <c r="G980" s="592"/>
      <c r="H980" s="592"/>
      <c r="K980" s="646">
        <f t="shared" si="15"/>
        <v>21</v>
      </c>
    </row>
    <row r="981" spans="5:11">
      <c r="E981" s="592" t="s">
        <v>2110</v>
      </c>
      <c r="F981" s="592"/>
      <c r="G981" s="592"/>
      <c r="H981" s="602"/>
      <c r="K981" s="646">
        <f t="shared" si="15"/>
        <v>21</v>
      </c>
    </row>
    <row r="982" spans="5:11">
      <c r="E982" s="592" t="s">
        <v>2111</v>
      </c>
      <c r="F982" s="592"/>
      <c r="G982" s="592"/>
      <c r="H982" s="592"/>
      <c r="K982" s="646">
        <f t="shared" si="15"/>
        <v>21</v>
      </c>
    </row>
    <row r="983" spans="5:11">
      <c r="E983" s="592" t="s">
        <v>2112</v>
      </c>
      <c r="F983" s="592"/>
      <c r="G983" s="592"/>
      <c r="H983" s="602"/>
      <c r="K983" s="646">
        <f t="shared" si="15"/>
        <v>21</v>
      </c>
    </row>
    <row r="984" spans="5:11">
      <c r="E984" s="592" t="s">
        <v>2113</v>
      </c>
      <c r="F984" s="592"/>
      <c r="G984" s="592"/>
      <c r="H984" s="592"/>
      <c r="K984" s="646">
        <f t="shared" si="15"/>
        <v>21</v>
      </c>
    </row>
    <row r="985" spans="5:11">
      <c r="E985" s="592" t="s">
        <v>2114</v>
      </c>
      <c r="F985" s="592"/>
      <c r="G985" s="592"/>
      <c r="H985" s="592"/>
      <c r="K985" s="646">
        <f t="shared" si="15"/>
        <v>21</v>
      </c>
    </row>
    <row r="986" spans="5:11">
      <c r="E986" s="592" t="s">
        <v>2115</v>
      </c>
      <c r="F986" s="592"/>
      <c r="G986" s="592"/>
      <c r="H986" s="592"/>
      <c r="K986" s="646">
        <f t="shared" si="15"/>
        <v>21</v>
      </c>
    </row>
    <row r="987" spans="5:11">
      <c r="E987" s="592" t="s">
        <v>2116</v>
      </c>
      <c r="F987" s="592"/>
      <c r="G987" s="592"/>
      <c r="H987" s="592"/>
      <c r="K987" s="646">
        <f t="shared" si="15"/>
        <v>21</v>
      </c>
    </row>
    <row r="988" spans="5:11">
      <c r="E988" s="592" t="s">
        <v>2117</v>
      </c>
      <c r="F988" s="592"/>
      <c r="G988" s="592"/>
      <c r="H988" s="592"/>
      <c r="K988" s="646">
        <f t="shared" si="15"/>
        <v>21</v>
      </c>
    </row>
    <row r="989" spans="5:11">
      <c r="E989" s="592" t="s">
        <v>2118</v>
      </c>
      <c r="F989" s="592"/>
      <c r="G989" s="592"/>
      <c r="H989" s="592"/>
      <c r="K989" s="646">
        <f t="shared" si="15"/>
        <v>21</v>
      </c>
    </row>
    <row r="990" spans="5:11">
      <c r="E990" s="592" t="s">
        <v>2119</v>
      </c>
      <c r="F990" s="592"/>
      <c r="G990" s="592"/>
      <c r="H990" s="592"/>
      <c r="K990" s="646">
        <f t="shared" si="15"/>
        <v>21</v>
      </c>
    </row>
    <row r="991" spans="5:11">
      <c r="E991" s="592" t="s">
        <v>2120</v>
      </c>
      <c r="F991" s="592"/>
      <c r="G991" s="592"/>
      <c r="H991" s="592"/>
      <c r="K991" s="646">
        <f t="shared" si="15"/>
        <v>21</v>
      </c>
    </row>
    <row r="992" spans="5:11">
      <c r="E992" s="603" t="s">
        <v>2121</v>
      </c>
      <c r="F992" s="592"/>
      <c r="G992" s="592"/>
      <c r="H992" s="592"/>
      <c r="K992" s="646">
        <f t="shared" si="15"/>
        <v>21</v>
      </c>
    </row>
    <row r="993" spans="5:11">
      <c r="E993" s="592" t="s">
        <v>2122</v>
      </c>
      <c r="F993" s="592"/>
      <c r="G993" s="592"/>
      <c r="H993" s="592"/>
      <c r="K993" s="646">
        <f t="shared" si="15"/>
        <v>21</v>
      </c>
    </row>
    <row r="994" spans="5:11">
      <c r="E994" s="603" t="s">
        <v>2123</v>
      </c>
      <c r="F994" s="592"/>
      <c r="G994" s="592"/>
      <c r="H994" s="592"/>
      <c r="K994" s="646">
        <f t="shared" si="15"/>
        <v>21</v>
      </c>
    </row>
    <row r="995" spans="5:11">
      <c r="E995" s="592" t="s">
        <v>2124</v>
      </c>
      <c r="F995" s="592"/>
      <c r="G995" s="592"/>
      <c r="H995" s="592"/>
      <c r="K995" s="646">
        <f t="shared" si="15"/>
        <v>21</v>
      </c>
    </row>
    <row r="996" spans="5:11">
      <c r="E996" s="602" t="s">
        <v>2125</v>
      </c>
      <c r="F996" s="592"/>
      <c r="G996" s="592"/>
      <c r="H996" s="592"/>
      <c r="K996" s="646">
        <f t="shared" si="15"/>
        <v>21</v>
      </c>
    </row>
    <row r="997" spans="5:11">
      <c r="E997" s="592" t="s">
        <v>2126</v>
      </c>
      <c r="F997" s="592"/>
      <c r="G997" s="592"/>
      <c r="H997" s="592"/>
      <c r="K997" s="646">
        <f t="shared" si="15"/>
        <v>21</v>
      </c>
    </row>
    <row r="998" spans="5:11">
      <c r="E998" s="592" t="s">
        <v>2127</v>
      </c>
      <c r="F998" s="592"/>
      <c r="G998" s="592"/>
      <c r="H998" s="592"/>
      <c r="K998" s="646">
        <f t="shared" si="15"/>
        <v>21</v>
      </c>
    </row>
    <row r="999" spans="5:11">
      <c r="E999" s="592" t="s">
        <v>2128</v>
      </c>
      <c r="F999" s="592"/>
      <c r="G999" s="592"/>
      <c r="H999" s="592"/>
      <c r="K999" s="646">
        <f t="shared" si="15"/>
        <v>21</v>
      </c>
    </row>
    <row r="1000" spans="5:11">
      <c r="E1000" s="592" t="s">
        <v>2129</v>
      </c>
      <c r="F1000" s="592"/>
      <c r="G1000" s="592"/>
      <c r="H1000" s="592"/>
      <c r="K1000" s="646">
        <f t="shared" si="15"/>
        <v>21</v>
      </c>
    </row>
    <row r="1001" spans="5:11">
      <c r="E1001" s="592" t="s">
        <v>2130</v>
      </c>
      <c r="F1001" s="592"/>
      <c r="G1001" s="592"/>
      <c r="H1001" s="592"/>
      <c r="K1001" s="646">
        <f t="shared" si="15"/>
        <v>21</v>
      </c>
    </row>
    <row r="1002" spans="5:11">
      <c r="E1002" s="592" t="s">
        <v>2131</v>
      </c>
      <c r="F1002" s="592"/>
      <c r="G1002" s="592"/>
      <c r="H1002" s="592"/>
      <c r="K1002" s="646">
        <f t="shared" si="15"/>
        <v>21</v>
      </c>
    </row>
    <row r="1003" spans="5:11">
      <c r="E1003" s="602" t="s">
        <v>2132</v>
      </c>
      <c r="F1003" s="602"/>
      <c r="G1003" s="602"/>
      <c r="H1003" s="592"/>
      <c r="K1003" s="646">
        <f t="shared" si="15"/>
        <v>21</v>
      </c>
    </row>
    <row r="1004" spans="5:11">
      <c r="E1004" s="592" t="s">
        <v>2133</v>
      </c>
      <c r="F1004" s="592"/>
      <c r="G1004" s="592"/>
      <c r="H1004" s="592"/>
      <c r="K1004" s="646">
        <f t="shared" si="15"/>
        <v>21</v>
      </c>
    </row>
    <row r="1005" spans="5:11">
      <c r="E1005" s="602" t="s">
        <v>2134</v>
      </c>
      <c r="F1005" s="602"/>
      <c r="G1005" s="602"/>
      <c r="H1005" s="592"/>
      <c r="K1005" s="646">
        <f t="shared" si="15"/>
        <v>21</v>
      </c>
    </row>
    <row r="1006" spans="5:11">
      <c r="E1006" s="592" t="s">
        <v>2135</v>
      </c>
      <c r="F1006" s="592"/>
      <c r="G1006" s="592"/>
      <c r="H1006" s="592"/>
      <c r="K1006" s="646">
        <f t="shared" si="15"/>
        <v>21</v>
      </c>
    </row>
    <row r="1007" spans="5:11">
      <c r="E1007" s="592" t="s">
        <v>2136</v>
      </c>
      <c r="F1007" s="592"/>
      <c r="G1007" s="592"/>
      <c r="H1007" s="592"/>
      <c r="K1007" s="646">
        <f t="shared" si="15"/>
        <v>21</v>
      </c>
    </row>
    <row r="1008" spans="5:11">
      <c r="E1008" s="592" t="s">
        <v>2137</v>
      </c>
      <c r="F1008" s="592"/>
      <c r="G1008" s="592"/>
      <c r="H1008" s="592"/>
      <c r="K1008" s="646">
        <f t="shared" si="15"/>
        <v>21</v>
      </c>
    </row>
    <row r="1009" spans="5:11">
      <c r="E1009" s="592" t="s">
        <v>2138</v>
      </c>
      <c r="F1009" s="592"/>
      <c r="G1009" s="592"/>
      <c r="H1009" s="592"/>
      <c r="K1009" s="646">
        <f t="shared" si="15"/>
        <v>21</v>
      </c>
    </row>
    <row r="1010" spans="5:11">
      <c r="E1010" s="592" t="s">
        <v>2139</v>
      </c>
      <c r="F1010" s="592"/>
      <c r="G1010" s="592"/>
      <c r="H1010" s="592"/>
      <c r="K1010" s="646">
        <f t="shared" si="15"/>
        <v>21</v>
      </c>
    </row>
    <row r="1011" spans="5:11">
      <c r="E1011" s="592" t="s">
        <v>2140</v>
      </c>
      <c r="F1011" s="592"/>
      <c r="G1011" s="592"/>
      <c r="H1011" s="117"/>
      <c r="K1011" s="646">
        <f t="shared" si="15"/>
        <v>21</v>
      </c>
    </row>
    <row r="1012" spans="5:11">
      <c r="E1012" s="592" t="s">
        <v>2141</v>
      </c>
      <c r="F1012" s="592"/>
      <c r="G1012" s="592"/>
      <c r="H1012" s="552"/>
      <c r="K1012" s="646">
        <f t="shared" si="15"/>
        <v>21</v>
      </c>
    </row>
    <row r="1013" spans="5:11">
      <c r="E1013" s="592" t="s">
        <v>2142</v>
      </c>
      <c r="F1013" s="592"/>
      <c r="G1013" s="592"/>
      <c r="H1013" s="552"/>
      <c r="K1013" s="646">
        <f t="shared" si="15"/>
        <v>21</v>
      </c>
    </row>
    <row r="1014" spans="5:11">
      <c r="E1014" s="592" t="s">
        <v>2143</v>
      </c>
      <c r="F1014" s="592"/>
      <c r="G1014" s="592"/>
      <c r="K1014" s="646">
        <f t="shared" si="15"/>
        <v>21</v>
      </c>
    </row>
    <row r="1015" spans="5:11">
      <c r="E1015" s="592" t="s">
        <v>2144</v>
      </c>
      <c r="F1015" s="592"/>
      <c r="G1015" s="592"/>
      <c r="K1015" s="646">
        <f t="shared" si="15"/>
        <v>21</v>
      </c>
    </row>
    <row r="1016" spans="5:11">
      <c r="E1016" s="592" t="s">
        <v>2145</v>
      </c>
      <c r="F1016" s="592"/>
      <c r="G1016" s="592"/>
      <c r="K1016" s="646">
        <f t="shared" si="15"/>
        <v>21</v>
      </c>
    </row>
    <row r="1017" spans="5:11">
      <c r="E1017" s="592" t="s">
        <v>2146</v>
      </c>
      <c r="F1017" s="592"/>
      <c r="G1017" s="592"/>
      <c r="K1017" s="646">
        <f t="shared" si="15"/>
        <v>21</v>
      </c>
    </row>
    <row r="1018" spans="5:11">
      <c r="E1018" s="604" t="s">
        <v>2088</v>
      </c>
      <c r="F1018" s="592"/>
      <c r="G1018" s="592"/>
      <c r="K1018" s="646">
        <f t="shared" si="15"/>
        <v>21</v>
      </c>
    </row>
    <row r="1019" spans="5:11">
      <c r="E1019" s="459" t="s">
        <v>1931</v>
      </c>
      <c r="F1019" s="592"/>
      <c r="G1019" s="592"/>
      <c r="K1019" s="646">
        <f t="shared" si="15"/>
        <v>21</v>
      </c>
    </row>
    <row r="1020" spans="5:11">
      <c r="E1020" s="459" t="s">
        <v>2069</v>
      </c>
      <c r="F1020" s="592"/>
      <c r="G1020" s="592"/>
      <c r="K1020" s="646">
        <f t="shared" si="15"/>
        <v>21</v>
      </c>
    </row>
    <row r="1021" spans="5:11">
      <c r="E1021" s="459" t="s">
        <v>2070</v>
      </c>
      <c r="F1021" s="592"/>
      <c r="G1021" s="592"/>
      <c r="K1021" s="646">
        <f t="shared" si="15"/>
        <v>21</v>
      </c>
    </row>
    <row r="1022" spans="5:11">
      <c r="E1022" s="459" t="s">
        <v>1793</v>
      </c>
      <c r="F1022" s="592"/>
      <c r="G1022" s="592"/>
      <c r="K1022" s="646">
        <f t="shared" si="15"/>
        <v>21</v>
      </c>
    </row>
    <row r="1023" spans="5:11">
      <c r="E1023" s="605" t="s">
        <v>2056</v>
      </c>
      <c r="F1023" s="592"/>
      <c r="G1023" s="592"/>
      <c r="K1023" s="646">
        <f t="shared" si="15"/>
        <v>21</v>
      </c>
    </row>
    <row r="1024" spans="5:11">
      <c r="E1024" s="601" t="s">
        <v>2089</v>
      </c>
      <c r="F1024" s="592"/>
      <c r="G1024" s="592"/>
      <c r="K1024" s="646">
        <f t="shared" si="15"/>
        <v>21</v>
      </c>
    </row>
    <row r="1025" spans="5:11">
      <c r="E1025" s="601" t="s">
        <v>2090</v>
      </c>
      <c r="F1025" s="592"/>
      <c r="G1025" s="592"/>
      <c r="K1025" s="646">
        <f t="shared" si="15"/>
        <v>21</v>
      </c>
    </row>
    <row r="1026" spans="5:11">
      <c r="E1026" s="601" t="s">
        <v>2091</v>
      </c>
      <c r="F1026" s="592"/>
      <c r="G1026" s="592"/>
      <c r="K1026" s="646">
        <f t="shared" ref="K1026:K1089" si="16">SUM(H1026+14+7)</f>
        <v>21</v>
      </c>
    </row>
    <row r="1027" spans="5:11">
      <c r="E1027" s="459" t="s">
        <v>2092</v>
      </c>
      <c r="F1027" s="592"/>
      <c r="G1027" s="592"/>
      <c r="K1027" s="646">
        <f t="shared" si="16"/>
        <v>21</v>
      </c>
    </row>
    <row r="1028" spans="5:11">
      <c r="E1028" s="601" t="s">
        <v>2093</v>
      </c>
      <c r="F1028" s="592"/>
      <c r="G1028" s="592"/>
      <c r="K1028" s="646">
        <f t="shared" si="16"/>
        <v>21</v>
      </c>
    </row>
    <row r="1029" spans="5:11">
      <c r="E1029" s="601" t="s">
        <v>2094</v>
      </c>
      <c r="F1029" s="592"/>
      <c r="G1029" s="592"/>
      <c r="K1029" s="646">
        <f t="shared" si="16"/>
        <v>21</v>
      </c>
    </row>
    <row r="1030" spans="5:11">
      <c r="E1030" s="601" t="s">
        <v>2095</v>
      </c>
      <c r="F1030" s="592"/>
      <c r="G1030" s="592"/>
      <c r="K1030" s="646">
        <f t="shared" si="16"/>
        <v>21</v>
      </c>
    </row>
    <row r="1031" spans="5:11">
      <c r="E1031" s="459" t="s">
        <v>2147</v>
      </c>
      <c r="F1031" s="592"/>
      <c r="G1031" s="592"/>
      <c r="K1031" s="646">
        <f t="shared" si="16"/>
        <v>21</v>
      </c>
    </row>
    <row r="1032" spans="5:11">
      <c r="E1032" s="601" t="s">
        <v>2148</v>
      </c>
      <c r="F1032" s="592"/>
      <c r="G1032" s="592"/>
      <c r="K1032" s="646">
        <f t="shared" si="16"/>
        <v>21</v>
      </c>
    </row>
    <row r="1033" spans="5:11">
      <c r="E1033" s="117"/>
      <c r="F1033" s="117"/>
      <c r="G1033" s="117"/>
      <c r="K1033" s="646">
        <f t="shared" si="16"/>
        <v>21</v>
      </c>
    </row>
    <row r="1034" spans="5:11">
      <c r="E1034" s="450"/>
      <c r="F1034" s="558"/>
      <c r="G1034" s="552"/>
      <c r="K1034" s="646">
        <f t="shared" si="16"/>
        <v>21</v>
      </c>
    </row>
    <row r="1035" spans="5:11">
      <c r="E1035" s="450"/>
      <c r="F1035" s="558"/>
      <c r="G1035" s="552"/>
      <c r="K1035" s="646">
        <f t="shared" si="16"/>
        <v>21</v>
      </c>
    </row>
    <row r="1036" spans="5:11">
      <c r="E1036" s="460" t="s">
        <v>2149</v>
      </c>
      <c r="F1036" s="559" t="s">
        <v>1242</v>
      </c>
      <c r="G1036" s="576" t="s">
        <v>1824</v>
      </c>
      <c r="H1036" s="560" t="s">
        <v>2477</v>
      </c>
      <c r="K1036" s="645" t="s">
        <v>690</v>
      </c>
    </row>
    <row r="1037" spans="5:11">
      <c r="E1037" s="117" t="s">
        <v>1439</v>
      </c>
      <c r="F1037" s="432" t="s">
        <v>2461</v>
      </c>
      <c r="G1037" s="116" t="s">
        <v>1432</v>
      </c>
      <c r="H1037" s="583" t="s">
        <v>2481</v>
      </c>
      <c r="K1037" s="645" t="s">
        <v>690</v>
      </c>
    </row>
    <row r="1038" spans="5:11">
      <c r="E1038" s="461" t="s">
        <v>1440</v>
      </c>
      <c r="F1038" s="432">
        <v>219</v>
      </c>
      <c r="G1038" s="116" t="s">
        <v>1432</v>
      </c>
      <c r="H1038" s="583" t="s">
        <v>2481</v>
      </c>
      <c r="K1038" s="645" t="s">
        <v>690</v>
      </c>
    </row>
    <row r="1039" spans="5:11">
      <c r="E1039" s="117" t="s">
        <v>1441</v>
      </c>
      <c r="F1039" s="108">
        <v>269</v>
      </c>
      <c r="G1039" s="116" t="s">
        <v>1432</v>
      </c>
      <c r="H1039" s="583" t="s">
        <v>2481</v>
      </c>
      <c r="K1039" s="645" t="s">
        <v>690</v>
      </c>
    </row>
    <row r="1040" spans="5:11">
      <c r="E1040" s="117" t="s">
        <v>2411</v>
      </c>
      <c r="F1040" s="108">
        <v>269</v>
      </c>
      <c r="G1040" s="116" t="s">
        <v>1432</v>
      </c>
      <c r="H1040" s="583" t="s">
        <v>2481</v>
      </c>
      <c r="K1040" s="645" t="s">
        <v>690</v>
      </c>
    </row>
    <row r="1041" spans="5:11">
      <c r="E1041" s="117" t="s">
        <v>1442</v>
      </c>
      <c r="F1041" s="108">
        <v>269</v>
      </c>
      <c r="G1041" s="116" t="s">
        <v>1432</v>
      </c>
      <c r="H1041" s="583" t="s">
        <v>2481</v>
      </c>
      <c r="K1041" s="645" t="s">
        <v>690</v>
      </c>
    </row>
    <row r="1042" spans="5:11">
      <c r="E1042" s="117" t="s">
        <v>1443</v>
      </c>
      <c r="F1042" s="108">
        <v>269</v>
      </c>
      <c r="G1042" s="116" t="s">
        <v>1432</v>
      </c>
      <c r="H1042" s="583" t="s">
        <v>2481</v>
      </c>
      <c r="K1042" s="645" t="s">
        <v>690</v>
      </c>
    </row>
    <row r="1043" spans="5:11">
      <c r="E1043" s="117" t="s">
        <v>1444</v>
      </c>
      <c r="F1043" s="108" t="s">
        <v>1333</v>
      </c>
      <c r="G1043" s="117"/>
      <c r="H1043" s="583" t="s">
        <v>2481</v>
      </c>
      <c r="K1043" s="645" t="s">
        <v>690</v>
      </c>
    </row>
    <row r="1044" spans="5:11">
      <c r="E1044" s="117" t="s">
        <v>1445</v>
      </c>
      <c r="F1044" s="108">
        <v>269</v>
      </c>
      <c r="G1044" s="116" t="s">
        <v>1432</v>
      </c>
      <c r="H1044" s="583" t="s">
        <v>2481</v>
      </c>
      <c r="K1044" s="645" t="s">
        <v>690</v>
      </c>
    </row>
    <row r="1045" spans="5:11">
      <c r="E1045" s="117" t="s">
        <v>1446</v>
      </c>
      <c r="F1045" s="108">
        <v>329</v>
      </c>
      <c r="G1045" s="116" t="s">
        <v>1432</v>
      </c>
      <c r="H1045" s="583" t="s">
        <v>2481</v>
      </c>
      <c r="K1045" s="645" t="s">
        <v>690</v>
      </c>
    </row>
    <row r="1046" spans="5:11">
      <c r="E1046" s="117" t="s">
        <v>1447</v>
      </c>
      <c r="F1046" s="108" t="s">
        <v>1333</v>
      </c>
      <c r="G1046" s="116"/>
      <c r="H1046" s="583" t="s">
        <v>2481</v>
      </c>
      <c r="K1046" s="645" t="s">
        <v>690</v>
      </c>
    </row>
    <row r="1047" spans="5:11">
      <c r="E1047" s="117" t="s">
        <v>1448</v>
      </c>
      <c r="F1047" s="108">
        <v>319</v>
      </c>
      <c r="G1047" s="116" t="s">
        <v>1432</v>
      </c>
      <c r="H1047" s="583" t="s">
        <v>2481</v>
      </c>
      <c r="K1047" s="645" t="s">
        <v>690</v>
      </c>
    </row>
    <row r="1048" spans="5:11">
      <c r="E1048" s="117" t="s">
        <v>1449</v>
      </c>
      <c r="F1048" s="108">
        <v>314</v>
      </c>
      <c r="G1048" s="116" t="s">
        <v>1462</v>
      </c>
      <c r="H1048" s="583" t="s">
        <v>2481</v>
      </c>
      <c r="K1048" s="645" t="s">
        <v>690</v>
      </c>
    </row>
    <row r="1049" spans="5:11">
      <c r="E1049" s="117" t="s">
        <v>1450</v>
      </c>
      <c r="F1049" s="108">
        <v>384</v>
      </c>
      <c r="G1049" s="116" t="s">
        <v>1463</v>
      </c>
      <c r="H1049" s="583" t="s">
        <v>2481</v>
      </c>
      <c r="K1049" s="645" t="s">
        <v>690</v>
      </c>
    </row>
    <row r="1050" spans="5:11">
      <c r="E1050" s="117" t="s">
        <v>1451</v>
      </c>
      <c r="F1050" s="108">
        <v>382</v>
      </c>
      <c r="G1050" s="116" t="s">
        <v>1464</v>
      </c>
      <c r="H1050" s="583" t="s">
        <v>2481</v>
      </c>
      <c r="K1050" s="645" t="s">
        <v>690</v>
      </c>
    </row>
    <row r="1051" spans="5:11">
      <c r="E1051" s="117" t="s">
        <v>1452</v>
      </c>
      <c r="F1051" s="108">
        <v>402</v>
      </c>
      <c r="G1051" s="116" t="s">
        <v>1464</v>
      </c>
      <c r="H1051" s="583" t="s">
        <v>2481</v>
      </c>
      <c r="K1051" s="645" t="s">
        <v>690</v>
      </c>
    </row>
    <row r="1052" spans="5:11">
      <c r="E1052" s="117" t="s">
        <v>1453</v>
      </c>
      <c r="F1052" s="108">
        <v>382</v>
      </c>
      <c r="G1052" s="116" t="s">
        <v>1464</v>
      </c>
      <c r="H1052" s="583" t="s">
        <v>2481</v>
      </c>
      <c r="K1052" s="645" t="s">
        <v>690</v>
      </c>
    </row>
    <row r="1053" spans="5:11">
      <c r="E1053" s="117" t="s">
        <v>1454</v>
      </c>
      <c r="F1053" s="108">
        <v>329</v>
      </c>
      <c r="G1053" s="116" t="s">
        <v>1432</v>
      </c>
      <c r="H1053" s="583" t="s">
        <v>2481</v>
      </c>
      <c r="K1053" s="645" t="s">
        <v>690</v>
      </c>
    </row>
    <row r="1054" spans="5:11">
      <c r="E1054" s="117" t="s">
        <v>1455</v>
      </c>
      <c r="F1054" s="108">
        <v>413</v>
      </c>
      <c r="G1054" s="116" t="s">
        <v>1464</v>
      </c>
      <c r="H1054" s="583" t="s">
        <v>2481</v>
      </c>
      <c r="K1054" s="645" t="s">
        <v>690</v>
      </c>
    </row>
    <row r="1055" spans="5:11">
      <c r="E1055" s="117" t="s">
        <v>1456</v>
      </c>
      <c r="F1055" s="108">
        <v>386</v>
      </c>
      <c r="G1055" s="116" t="s">
        <v>1464</v>
      </c>
      <c r="H1055" s="583" t="s">
        <v>2481</v>
      </c>
      <c r="K1055" s="645" t="s">
        <v>690</v>
      </c>
    </row>
    <row r="1056" spans="5:11">
      <c r="E1056" s="117" t="s">
        <v>1457</v>
      </c>
      <c r="F1056" s="108">
        <v>402</v>
      </c>
      <c r="G1056" s="116" t="s">
        <v>1464</v>
      </c>
      <c r="H1056" s="583" t="s">
        <v>2481</v>
      </c>
      <c r="K1056" s="645" t="s">
        <v>690</v>
      </c>
    </row>
    <row r="1057" spans="5:11">
      <c r="E1057" s="117" t="s">
        <v>1458</v>
      </c>
      <c r="F1057" s="108">
        <v>413</v>
      </c>
      <c r="G1057" s="116" t="s">
        <v>1464</v>
      </c>
      <c r="H1057" s="583" t="s">
        <v>2481</v>
      </c>
      <c r="K1057" s="645" t="s">
        <v>690</v>
      </c>
    </row>
    <row r="1058" spans="5:11">
      <c r="E1058" s="117" t="s">
        <v>1459</v>
      </c>
      <c r="F1058" s="108">
        <v>402</v>
      </c>
      <c r="G1058" s="116" t="s">
        <v>1464</v>
      </c>
      <c r="H1058" s="583" t="s">
        <v>2481</v>
      </c>
      <c r="K1058" s="645" t="s">
        <v>690</v>
      </c>
    </row>
    <row r="1059" spans="5:11">
      <c r="E1059" s="117" t="s">
        <v>2150</v>
      </c>
      <c r="F1059" s="108">
        <v>402</v>
      </c>
      <c r="G1059" s="116" t="s">
        <v>1464</v>
      </c>
      <c r="H1059" s="583" t="s">
        <v>2481</v>
      </c>
      <c r="K1059" s="645" t="s">
        <v>690</v>
      </c>
    </row>
    <row r="1060" spans="5:11">
      <c r="E1060" s="117" t="s">
        <v>1460</v>
      </c>
      <c r="F1060" s="108">
        <v>413</v>
      </c>
      <c r="G1060" s="116" t="s">
        <v>1464</v>
      </c>
      <c r="H1060" s="583" t="s">
        <v>2481</v>
      </c>
      <c r="K1060" s="645" t="s">
        <v>690</v>
      </c>
    </row>
    <row r="1061" spans="5:11">
      <c r="E1061" s="117" t="s">
        <v>1461</v>
      </c>
      <c r="F1061" s="108">
        <v>402</v>
      </c>
      <c r="G1061" s="116" t="s">
        <v>1464</v>
      </c>
      <c r="H1061" s="583" t="s">
        <v>2481</v>
      </c>
      <c r="K1061" s="645" t="s">
        <v>690</v>
      </c>
    </row>
    <row r="1062" spans="5:11">
      <c r="E1062" s="462" t="s">
        <v>2151</v>
      </c>
      <c r="F1062" s="461"/>
      <c r="G1062" s="461"/>
      <c r="H1062" s="606">
        <v>210</v>
      </c>
      <c r="K1062" s="646">
        <f>SUM(H1062+14+7)</f>
        <v>231</v>
      </c>
    </row>
    <row r="1063" spans="5:11" ht="15.6">
      <c r="E1063" s="454" t="s">
        <v>1931</v>
      </c>
      <c r="F1063" s="461"/>
      <c r="G1063" s="461"/>
      <c r="H1063" s="607" t="s">
        <v>1432</v>
      </c>
      <c r="K1063" s="646" t="e">
        <f t="shared" si="16"/>
        <v>#VALUE!</v>
      </c>
    </row>
    <row r="1064" spans="5:11" ht="15.6">
      <c r="E1064" s="454" t="s">
        <v>2081</v>
      </c>
      <c r="F1064" s="461"/>
      <c r="G1064" s="461"/>
      <c r="H1064" s="601"/>
      <c r="K1064" s="646">
        <f t="shared" si="16"/>
        <v>21</v>
      </c>
    </row>
    <row r="1065" spans="5:11" ht="15.6">
      <c r="E1065" s="454" t="s">
        <v>2070</v>
      </c>
      <c r="F1065" s="461"/>
      <c r="G1065" s="461"/>
      <c r="H1065" s="601"/>
      <c r="K1065" s="646">
        <f t="shared" si="16"/>
        <v>21</v>
      </c>
    </row>
    <row r="1066" spans="5:11" ht="15.6">
      <c r="E1066" s="454" t="s">
        <v>1793</v>
      </c>
      <c r="F1066" s="461"/>
      <c r="G1066" s="461"/>
      <c r="H1066" s="601"/>
      <c r="K1066" s="646">
        <f t="shared" si="16"/>
        <v>21</v>
      </c>
    </row>
    <row r="1067" spans="5:11">
      <c r="E1067" s="453" t="s">
        <v>2056</v>
      </c>
      <c r="F1067" s="117"/>
      <c r="G1067" s="117"/>
      <c r="H1067" s="601"/>
      <c r="K1067" s="646">
        <f t="shared" si="16"/>
        <v>21</v>
      </c>
    </row>
    <row r="1068" spans="5:11" ht="15.6">
      <c r="E1068" s="466" t="s">
        <v>2089</v>
      </c>
      <c r="F1068" s="461"/>
      <c r="G1068" s="461"/>
      <c r="H1068" s="116"/>
      <c r="K1068" s="646">
        <f t="shared" si="16"/>
        <v>21</v>
      </c>
    </row>
    <row r="1069" spans="5:11" ht="15.6">
      <c r="E1069" s="466" t="s">
        <v>2090</v>
      </c>
      <c r="F1069" s="461"/>
      <c r="G1069" s="461"/>
      <c r="H1069" s="116"/>
      <c r="K1069" s="646">
        <f t="shared" si="16"/>
        <v>21</v>
      </c>
    </row>
    <row r="1070" spans="5:11" ht="15.6">
      <c r="E1070" s="466" t="s">
        <v>2091</v>
      </c>
      <c r="F1070" s="117"/>
      <c r="G1070" s="117"/>
      <c r="H1070" s="116"/>
      <c r="K1070" s="646">
        <f t="shared" si="16"/>
        <v>21</v>
      </c>
    </row>
    <row r="1071" spans="5:11" ht="15.6">
      <c r="E1071" s="454" t="s">
        <v>2092</v>
      </c>
      <c r="F1071" s="117"/>
      <c r="G1071" s="117"/>
      <c r="H1071" s="116"/>
      <c r="K1071" s="646">
        <f t="shared" si="16"/>
        <v>21</v>
      </c>
    </row>
    <row r="1072" spans="5:11" ht="15.6">
      <c r="E1072" s="466" t="s">
        <v>2093</v>
      </c>
      <c r="F1072" s="117"/>
      <c r="G1072" s="117"/>
      <c r="H1072" s="116"/>
      <c r="K1072" s="646">
        <f t="shared" si="16"/>
        <v>21</v>
      </c>
    </row>
    <row r="1073" spans="5:11" ht="15.6">
      <c r="E1073" s="466" t="s">
        <v>2094</v>
      </c>
      <c r="F1073" s="117"/>
      <c r="G1073" s="117"/>
      <c r="H1073" s="116"/>
      <c r="K1073" s="646">
        <f t="shared" si="16"/>
        <v>21</v>
      </c>
    </row>
    <row r="1074" spans="5:11" ht="15.6">
      <c r="E1074" s="466" t="s">
        <v>2095</v>
      </c>
      <c r="F1074" s="116"/>
      <c r="G1074" s="116"/>
      <c r="H1074" s="552"/>
      <c r="K1074" s="646">
        <f t="shared" si="16"/>
        <v>21</v>
      </c>
    </row>
    <row r="1075" spans="5:11" ht="15.6">
      <c r="E1075" s="454" t="s">
        <v>2152</v>
      </c>
      <c r="F1075" s="116"/>
      <c r="G1075" s="116"/>
      <c r="H1075" s="559"/>
      <c r="K1075" s="646">
        <f t="shared" si="16"/>
        <v>21</v>
      </c>
    </row>
    <row r="1076" spans="5:11" ht="15.6">
      <c r="E1076" s="466" t="s">
        <v>2148</v>
      </c>
      <c r="F1076" s="116"/>
      <c r="G1076" s="116"/>
      <c r="H1076" s="559"/>
      <c r="K1076" s="646">
        <f t="shared" si="16"/>
        <v>21</v>
      </c>
    </row>
    <row r="1077" spans="5:11">
      <c r="E1077" s="450" t="s">
        <v>2153</v>
      </c>
      <c r="F1077" s="116"/>
      <c r="G1077" s="116"/>
      <c r="H1077" s="108"/>
      <c r="K1077" s="646">
        <f t="shared" si="16"/>
        <v>21</v>
      </c>
    </row>
    <row r="1078" spans="5:11">
      <c r="E1078" s="453" t="s">
        <v>2002</v>
      </c>
      <c r="F1078" s="116"/>
      <c r="G1078" s="116"/>
      <c r="H1078" s="108"/>
      <c r="K1078" s="646">
        <f t="shared" si="16"/>
        <v>21</v>
      </c>
    </row>
    <row r="1079" spans="5:11">
      <c r="E1079" s="450"/>
      <c r="F1079" s="116"/>
      <c r="G1079" s="116"/>
      <c r="H1079" s="108"/>
      <c r="K1079" s="646">
        <f t="shared" si="16"/>
        <v>21</v>
      </c>
    </row>
    <row r="1080" spans="5:11">
      <c r="E1080" s="463"/>
      <c r="F1080" s="463"/>
      <c r="G1080" s="608"/>
      <c r="H1080" s="108"/>
      <c r="K1080" s="646">
        <f t="shared" si="16"/>
        <v>21</v>
      </c>
    </row>
    <row r="1081" spans="5:11" ht="24">
      <c r="E1081" s="609"/>
      <c r="F1081" s="610" t="s">
        <v>1890</v>
      </c>
      <c r="G1081" s="611" t="s">
        <v>2154</v>
      </c>
      <c r="H1081" s="612" t="s">
        <v>2477</v>
      </c>
      <c r="K1081" s="646" t="e">
        <f t="shared" si="16"/>
        <v>#VALUE!</v>
      </c>
    </row>
    <row r="1082" spans="5:11">
      <c r="E1082" s="450" t="s">
        <v>2155</v>
      </c>
      <c r="F1082" s="450" t="s">
        <v>1262</v>
      </c>
      <c r="G1082" s="607">
        <v>35</v>
      </c>
      <c r="H1082" s="613" t="s">
        <v>2481</v>
      </c>
      <c r="K1082" s="645" t="s">
        <v>690</v>
      </c>
    </row>
    <row r="1083" spans="5:11">
      <c r="E1083" s="450" t="s">
        <v>2156</v>
      </c>
      <c r="F1083" s="450" t="s">
        <v>1262</v>
      </c>
      <c r="G1083" s="607">
        <v>190</v>
      </c>
      <c r="H1083" s="613" t="s">
        <v>2481</v>
      </c>
      <c r="K1083" s="645" t="s">
        <v>690</v>
      </c>
    </row>
    <row r="1084" spans="5:11">
      <c r="E1084" s="450" t="s">
        <v>2157</v>
      </c>
      <c r="F1084" s="450" t="s">
        <v>1262</v>
      </c>
      <c r="G1084" s="607">
        <v>140</v>
      </c>
      <c r="H1084" s="613" t="s">
        <v>2481</v>
      </c>
      <c r="K1084" s="645" t="s">
        <v>690</v>
      </c>
    </row>
    <row r="1085" spans="5:11">
      <c r="E1085" s="450" t="s">
        <v>2158</v>
      </c>
      <c r="F1085" s="450" t="s">
        <v>1262</v>
      </c>
      <c r="G1085" s="607">
        <v>80</v>
      </c>
      <c r="H1085" s="613" t="s">
        <v>2481</v>
      </c>
      <c r="K1085" s="645" t="s">
        <v>690</v>
      </c>
    </row>
    <row r="1086" spans="5:11">
      <c r="E1086" s="604" t="s">
        <v>2159</v>
      </c>
      <c r="F1086" s="601"/>
      <c r="G1086" s="601"/>
      <c r="H1086" s="614"/>
      <c r="K1086" s="646">
        <f t="shared" si="16"/>
        <v>21</v>
      </c>
    </row>
    <row r="1087" spans="5:11">
      <c r="E1087" s="604" t="s">
        <v>2160</v>
      </c>
      <c r="F1087" s="601"/>
      <c r="G1087" s="601"/>
      <c r="H1087" s="615"/>
      <c r="K1087" s="646">
        <f t="shared" si="16"/>
        <v>21</v>
      </c>
    </row>
    <row r="1088" spans="5:11">
      <c r="E1088" s="602" t="s">
        <v>2161</v>
      </c>
      <c r="F1088" s="601"/>
      <c r="G1088" s="601"/>
      <c r="H1088" s="615"/>
      <c r="K1088" s="646">
        <f t="shared" si="16"/>
        <v>21</v>
      </c>
    </row>
    <row r="1089" spans="5:11">
      <c r="E1089" s="602" t="s">
        <v>2162</v>
      </c>
      <c r="F1089" s="601"/>
      <c r="G1089" s="601"/>
      <c r="H1089" s="615"/>
      <c r="K1089" s="646">
        <f t="shared" si="16"/>
        <v>21</v>
      </c>
    </row>
    <row r="1090" spans="5:11">
      <c r="E1090" s="616" t="s">
        <v>2163</v>
      </c>
      <c r="F1090" s="617"/>
      <c r="G1090" s="116"/>
      <c r="H1090" s="618"/>
      <c r="K1090" s="646">
        <f t="shared" ref="K1090:K1153" si="17">SUM(H1090+14+7)</f>
        <v>21</v>
      </c>
    </row>
    <row r="1091" spans="5:11">
      <c r="E1091" s="450"/>
      <c r="F1091" s="116"/>
      <c r="G1091" s="116"/>
      <c r="H1091" s="618"/>
      <c r="K1091" s="646">
        <f t="shared" si="17"/>
        <v>21</v>
      </c>
    </row>
    <row r="1092" spans="5:11">
      <c r="E1092" s="117"/>
      <c r="F1092" s="116"/>
      <c r="G1092" s="116"/>
      <c r="H1092" s="590"/>
      <c r="K1092" s="646">
        <f t="shared" si="17"/>
        <v>21</v>
      </c>
    </row>
    <row r="1093" spans="5:11">
      <c r="E1093" s="117"/>
      <c r="F1093" s="116"/>
      <c r="G1093" s="116"/>
      <c r="H1093" s="590"/>
      <c r="K1093" s="646">
        <f t="shared" si="17"/>
        <v>21</v>
      </c>
    </row>
    <row r="1094" spans="5:11" ht="15.6">
      <c r="E1094" s="466"/>
      <c r="F1094" s="116"/>
      <c r="G1094" s="116"/>
      <c r="H1094" s="590"/>
      <c r="K1094" s="646">
        <f t="shared" si="17"/>
        <v>21</v>
      </c>
    </row>
    <row r="1095" spans="5:11" ht="15.6">
      <c r="E1095" s="466"/>
      <c r="F1095" s="116"/>
      <c r="G1095" s="116"/>
      <c r="H1095" s="590"/>
      <c r="K1095" s="646">
        <f t="shared" si="17"/>
        <v>21</v>
      </c>
    </row>
    <row r="1096" spans="5:11">
      <c r="E1096" s="452"/>
      <c r="F1096" s="558"/>
      <c r="G1096" s="552"/>
      <c r="H1096" s="495"/>
      <c r="K1096" s="646">
        <f t="shared" si="17"/>
        <v>21</v>
      </c>
    </row>
    <row r="1097" spans="5:11">
      <c r="E1097" s="449" t="s">
        <v>2164</v>
      </c>
      <c r="F1097" s="576"/>
      <c r="G1097" s="559"/>
      <c r="H1097" s="577"/>
      <c r="K1097" s="646">
        <f t="shared" si="17"/>
        <v>21</v>
      </c>
    </row>
    <row r="1098" spans="5:11">
      <c r="E1098" s="449"/>
      <c r="F1098" s="559" t="s">
        <v>1242</v>
      </c>
      <c r="H1098" s="567" t="s">
        <v>2477</v>
      </c>
      <c r="K1098" s="646" t="e">
        <f t="shared" si="17"/>
        <v>#VALUE!</v>
      </c>
    </row>
    <row r="1099" spans="5:11">
      <c r="E1099" s="116" t="s">
        <v>1465</v>
      </c>
      <c r="F1099" s="108">
        <v>344</v>
      </c>
      <c r="H1099" s="568">
        <v>25</v>
      </c>
      <c r="K1099" s="646">
        <f t="shared" si="17"/>
        <v>46</v>
      </c>
    </row>
    <row r="1100" spans="5:11">
      <c r="E1100" s="116" t="s">
        <v>1466</v>
      </c>
      <c r="F1100" s="108" t="s">
        <v>1248</v>
      </c>
      <c r="H1100" s="568" t="s">
        <v>2481</v>
      </c>
      <c r="K1100" s="645" t="s">
        <v>690</v>
      </c>
    </row>
    <row r="1101" spans="5:11">
      <c r="E1101" s="116" t="s">
        <v>2274</v>
      </c>
      <c r="F1101" s="108" t="s">
        <v>1248</v>
      </c>
      <c r="H1101" s="568" t="s">
        <v>2481</v>
      </c>
      <c r="K1101" s="645" t="s">
        <v>690</v>
      </c>
    </row>
    <row r="1102" spans="5:11">
      <c r="E1102" s="116" t="s">
        <v>1467</v>
      </c>
      <c r="F1102" s="108" t="s">
        <v>1248</v>
      </c>
      <c r="H1102" s="568" t="s">
        <v>2481</v>
      </c>
      <c r="K1102" s="645" t="s">
        <v>690</v>
      </c>
    </row>
    <row r="1103" spans="5:11">
      <c r="E1103" s="116" t="s">
        <v>1468</v>
      </c>
      <c r="F1103" s="108">
        <v>354</v>
      </c>
      <c r="H1103" s="568" t="s">
        <v>2481</v>
      </c>
      <c r="K1103" s="645" t="s">
        <v>690</v>
      </c>
    </row>
    <row r="1104" spans="5:11">
      <c r="E1104" s="116" t="s">
        <v>1469</v>
      </c>
      <c r="F1104" s="108">
        <v>354</v>
      </c>
      <c r="H1104" s="568" t="s">
        <v>2481</v>
      </c>
      <c r="K1104" s="645" t="s">
        <v>690</v>
      </c>
    </row>
    <row r="1105" spans="5:11">
      <c r="E1105" s="452" t="s">
        <v>2069</v>
      </c>
      <c r="F1105" s="461"/>
      <c r="G1105" s="619"/>
      <c r="H1105" s="619"/>
      <c r="K1105" s="646">
        <f t="shared" si="17"/>
        <v>21</v>
      </c>
    </row>
    <row r="1106" spans="5:11">
      <c r="E1106" s="452" t="s">
        <v>2070</v>
      </c>
      <c r="F1106" s="461"/>
      <c r="G1106" s="619"/>
      <c r="H1106" s="619"/>
      <c r="K1106" s="646">
        <f t="shared" si="17"/>
        <v>21</v>
      </c>
    </row>
    <row r="1107" spans="5:11">
      <c r="E1107" s="452" t="s">
        <v>1793</v>
      </c>
      <c r="F1107" s="461"/>
      <c r="G1107" s="452"/>
      <c r="H1107" s="619"/>
      <c r="K1107" s="646">
        <f t="shared" si="17"/>
        <v>21</v>
      </c>
    </row>
    <row r="1108" spans="5:11">
      <c r="E1108" s="452" t="s">
        <v>1931</v>
      </c>
      <c r="F1108" s="461"/>
      <c r="G1108" s="452"/>
      <c r="H1108" s="619"/>
      <c r="K1108" s="646">
        <f t="shared" si="17"/>
        <v>21</v>
      </c>
    </row>
    <row r="1109" spans="5:11">
      <c r="E1109" s="464" t="s">
        <v>2165</v>
      </c>
      <c r="F1109" s="461"/>
      <c r="G1109" s="452"/>
      <c r="H1109" s="619"/>
      <c r="K1109" s="646">
        <f t="shared" si="17"/>
        <v>21</v>
      </c>
    </row>
    <row r="1110" spans="5:11">
      <c r="E1110" s="461" t="s">
        <v>2166</v>
      </c>
      <c r="F1110" s="461"/>
      <c r="G1110" s="452"/>
      <c r="H1110" s="450"/>
      <c r="K1110" s="646">
        <f t="shared" si="17"/>
        <v>21</v>
      </c>
    </row>
    <row r="1111" spans="5:11">
      <c r="E1111" s="461" t="s">
        <v>2167</v>
      </c>
      <c r="F1111" s="461"/>
      <c r="G1111" s="452"/>
      <c r="H1111" s="450"/>
      <c r="K1111" s="646">
        <f t="shared" si="17"/>
        <v>21</v>
      </c>
    </row>
    <row r="1112" spans="5:11">
      <c r="E1112" s="461" t="s">
        <v>2113</v>
      </c>
      <c r="F1112" s="461"/>
      <c r="G1112" s="452"/>
      <c r="H1112" s="450"/>
      <c r="K1112" s="646">
        <f t="shared" si="17"/>
        <v>21</v>
      </c>
    </row>
    <row r="1113" spans="5:11">
      <c r="E1113" s="461" t="s">
        <v>2168</v>
      </c>
      <c r="F1113" s="461"/>
      <c r="G1113" s="452"/>
      <c r="H1113" s="450"/>
      <c r="K1113" s="646">
        <f t="shared" si="17"/>
        <v>21</v>
      </c>
    </row>
    <row r="1114" spans="5:11">
      <c r="E1114" s="461" t="s">
        <v>2169</v>
      </c>
      <c r="F1114" s="461"/>
      <c r="G1114" s="452"/>
      <c r="H1114" s="450"/>
      <c r="K1114" s="646">
        <f t="shared" si="17"/>
        <v>21</v>
      </c>
    </row>
    <row r="1115" spans="5:11">
      <c r="E1115" s="461" t="s">
        <v>2170</v>
      </c>
      <c r="F1115" s="461"/>
      <c r="G1115" s="452"/>
      <c r="H1115" s="450"/>
      <c r="K1115" s="646">
        <f t="shared" si="17"/>
        <v>21</v>
      </c>
    </row>
    <row r="1116" spans="5:11">
      <c r="E1116" s="465" t="s">
        <v>2171</v>
      </c>
      <c r="F1116" s="461"/>
      <c r="G1116" s="619"/>
      <c r="H1116" s="450"/>
      <c r="K1116" s="646">
        <f t="shared" si="17"/>
        <v>21</v>
      </c>
    </row>
    <row r="1117" spans="5:11">
      <c r="E1117" s="117" t="s">
        <v>2062</v>
      </c>
      <c r="F1117" s="461"/>
      <c r="G1117" s="619"/>
      <c r="H1117" s="450"/>
      <c r="K1117" s="646">
        <f t="shared" si="17"/>
        <v>21</v>
      </c>
    </row>
    <row r="1118" spans="5:11">
      <c r="E1118" s="117" t="s">
        <v>2063</v>
      </c>
      <c r="F1118" s="461"/>
      <c r="G1118" s="619"/>
      <c r="H1118" s="450"/>
      <c r="K1118" s="646">
        <f t="shared" si="17"/>
        <v>21</v>
      </c>
    </row>
    <row r="1119" spans="5:11">
      <c r="E1119" s="452" t="s">
        <v>1922</v>
      </c>
      <c r="F1119" s="461"/>
      <c r="G1119" s="619"/>
      <c r="H1119" s="450"/>
      <c r="K1119" s="646">
        <f t="shared" si="17"/>
        <v>21</v>
      </c>
    </row>
    <row r="1120" spans="5:11">
      <c r="E1120" s="117" t="s">
        <v>1923</v>
      </c>
      <c r="F1120" s="461"/>
      <c r="G1120" s="619"/>
      <c r="H1120" s="450"/>
      <c r="K1120" s="646">
        <f t="shared" si="17"/>
        <v>21</v>
      </c>
    </row>
    <row r="1121" spans="5:11">
      <c r="E1121" s="117" t="s">
        <v>1924</v>
      </c>
      <c r="F1121" s="461"/>
      <c r="G1121" s="619"/>
      <c r="H1121" s="450"/>
      <c r="K1121" s="646">
        <f t="shared" si="17"/>
        <v>21</v>
      </c>
    </row>
    <row r="1122" spans="5:11">
      <c r="E1122" s="117" t="s">
        <v>1925</v>
      </c>
      <c r="F1122" s="461"/>
      <c r="G1122" s="619"/>
      <c r="H1122" s="450"/>
      <c r="K1122" s="646">
        <f t="shared" si="17"/>
        <v>21</v>
      </c>
    </row>
    <row r="1123" spans="5:11">
      <c r="E1123" s="452" t="s">
        <v>1926</v>
      </c>
      <c r="F1123" s="461"/>
      <c r="G1123" s="619"/>
      <c r="H1123" s="450"/>
      <c r="K1123" s="646">
        <f t="shared" si="17"/>
        <v>21</v>
      </c>
    </row>
    <row r="1124" spans="5:11" ht="15.6">
      <c r="E1124" s="454" t="s">
        <v>1932</v>
      </c>
      <c r="F1124" s="461"/>
      <c r="G1124" s="619"/>
      <c r="H1124" s="450"/>
      <c r="K1124" s="646">
        <f t="shared" si="17"/>
        <v>21</v>
      </c>
    </row>
    <row r="1125" spans="5:11" ht="15.6">
      <c r="E1125" s="466" t="s">
        <v>1927</v>
      </c>
      <c r="F1125" s="461"/>
      <c r="G1125" s="619"/>
      <c r="H1125" s="450"/>
      <c r="K1125" s="646">
        <f t="shared" si="17"/>
        <v>21</v>
      </c>
    </row>
    <row r="1126" spans="5:11" ht="15.6">
      <c r="E1126" s="466" t="s">
        <v>1925</v>
      </c>
      <c r="F1126" s="461"/>
      <c r="G1126" s="619"/>
      <c r="H1126" s="450"/>
      <c r="K1126" s="646">
        <f t="shared" si="17"/>
        <v>21</v>
      </c>
    </row>
    <row r="1127" spans="5:11">
      <c r="E1127" s="453" t="s">
        <v>2056</v>
      </c>
      <c r="F1127" s="461"/>
      <c r="G1127" s="619"/>
      <c r="H1127" s="450"/>
      <c r="K1127" s="646">
        <f t="shared" si="17"/>
        <v>21</v>
      </c>
    </row>
    <row r="1128" spans="5:11">
      <c r="E1128" s="620" t="s">
        <v>2172</v>
      </c>
      <c r="F1128" s="461"/>
      <c r="G1128" s="619"/>
      <c r="H1128" s="450"/>
      <c r="K1128" s="646">
        <f t="shared" si="17"/>
        <v>21</v>
      </c>
    </row>
    <row r="1129" spans="5:11">
      <c r="E1129" s="601" t="s">
        <v>2102</v>
      </c>
      <c r="F1129" s="461"/>
      <c r="G1129" s="619"/>
      <c r="H1129" s="450"/>
      <c r="K1129" s="646">
        <f t="shared" si="17"/>
        <v>21</v>
      </c>
    </row>
    <row r="1130" spans="5:11">
      <c r="E1130" s="601" t="s">
        <v>2103</v>
      </c>
      <c r="F1130" s="461"/>
      <c r="G1130" s="619"/>
      <c r="H1130" s="450"/>
      <c r="K1130" s="646">
        <f t="shared" si="17"/>
        <v>21</v>
      </c>
    </row>
    <row r="1131" spans="5:11">
      <c r="E1131" s="453" t="s">
        <v>2002</v>
      </c>
      <c r="F1131" s="461"/>
      <c r="G1131" s="619"/>
      <c r="H1131" s="450"/>
      <c r="K1131" s="646">
        <f t="shared" si="17"/>
        <v>21</v>
      </c>
    </row>
    <row r="1132" spans="5:11">
      <c r="E1132" s="450"/>
      <c r="F1132" s="450"/>
      <c r="G1132" s="450"/>
      <c r="H1132" s="450"/>
      <c r="K1132" s="646">
        <f t="shared" si="17"/>
        <v>21</v>
      </c>
    </row>
    <row r="1133" spans="5:11" ht="15.6">
      <c r="E1133" s="448" t="s">
        <v>2174</v>
      </c>
      <c r="F1133" s="116"/>
      <c r="G1133" s="450"/>
      <c r="H1133" s="450"/>
      <c r="K1133" s="646">
        <f t="shared" si="17"/>
        <v>21</v>
      </c>
    </row>
    <row r="1134" spans="5:11">
      <c r="E1134" s="449" t="s">
        <v>2087</v>
      </c>
      <c r="F1134" s="559" t="s">
        <v>1242</v>
      </c>
      <c r="G1134" s="450"/>
      <c r="H1134" s="560" t="s">
        <v>2477</v>
      </c>
      <c r="K1134" s="646" t="e">
        <f t="shared" si="17"/>
        <v>#VALUE!</v>
      </c>
    </row>
    <row r="1135" spans="5:11">
      <c r="E1135" s="450" t="s">
        <v>261</v>
      </c>
      <c r="F1135" s="436">
        <v>88</v>
      </c>
      <c r="G1135" s="450"/>
      <c r="H1135" s="561">
        <v>17</v>
      </c>
      <c r="K1135" s="646">
        <f t="shared" si="17"/>
        <v>38</v>
      </c>
    </row>
    <row r="1136" spans="5:11">
      <c r="E1136" s="116" t="s">
        <v>1607</v>
      </c>
      <c r="F1136" s="436">
        <v>109</v>
      </c>
      <c r="G1136" s="450"/>
      <c r="H1136" s="621">
        <v>19</v>
      </c>
      <c r="K1136" s="646">
        <f t="shared" si="17"/>
        <v>40</v>
      </c>
    </row>
    <row r="1137" spans="5:11">
      <c r="E1137" s="116" t="s">
        <v>365</v>
      </c>
      <c r="F1137" s="436">
        <v>99</v>
      </c>
      <c r="G1137" s="450"/>
      <c r="H1137" s="621">
        <v>19</v>
      </c>
      <c r="K1137" s="646">
        <f t="shared" si="17"/>
        <v>40</v>
      </c>
    </row>
    <row r="1138" spans="5:11">
      <c r="E1138" s="116" t="s">
        <v>1471</v>
      </c>
      <c r="F1138" s="436">
        <v>149</v>
      </c>
      <c r="G1138" s="450"/>
      <c r="H1138" s="568">
        <v>22</v>
      </c>
      <c r="K1138" s="646">
        <f t="shared" si="17"/>
        <v>43</v>
      </c>
    </row>
    <row r="1139" spans="5:11">
      <c r="E1139" s="116" t="s">
        <v>1472</v>
      </c>
      <c r="F1139" s="436">
        <v>164</v>
      </c>
      <c r="G1139" s="450"/>
      <c r="H1139" s="568">
        <v>22</v>
      </c>
      <c r="K1139" s="646">
        <f t="shared" si="17"/>
        <v>43</v>
      </c>
    </row>
    <row r="1140" spans="5:11">
      <c r="E1140" s="116" t="s">
        <v>1473</v>
      </c>
      <c r="F1140" s="436">
        <v>159</v>
      </c>
      <c r="G1140" s="450"/>
      <c r="H1140" s="568">
        <v>22</v>
      </c>
      <c r="K1140" s="646">
        <f t="shared" si="17"/>
        <v>43</v>
      </c>
    </row>
    <row r="1141" spans="5:11">
      <c r="E1141" s="116" t="s">
        <v>1474</v>
      </c>
      <c r="F1141" s="436">
        <v>164</v>
      </c>
      <c r="G1141" s="450"/>
      <c r="H1141" s="568">
        <v>22</v>
      </c>
      <c r="K1141" s="646">
        <f t="shared" si="17"/>
        <v>43</v>
      </c>
    </row>
    <row r="1142" spans="5:11">
      <c r="E1142" s="116" t="s">
        <v>1475</v>
      </c>
      <c r="F1142" s="436">
        <v>154</v>
      </c>
      <c r="G1142" s="450"/>
      <c r="H1142" s="568">
        <v>22</v>
      </c>
      <c r="K1142" s="646">
        <f t="shared" si="17"/>
        <v>43</v>
      </c>
    </row>
    <row r="1143" spans="5:11">
      <c r="E1143" s="116" t="s">
        <v>1476</v>
      </c>
      <c r="F1143" s="436">
        <v>175</v>
      </c>
      <c r="G1143" s="450"/>
      <c r="H1143" s="568">
        <v>22</v>
      </c>
      <c r="K1143" s="646">
        <f t="shared" si="17"/>
        <v>43</v>
      </c>
    </row>
    <row r="1144" spans="5:11">
      <c r="E1144" s="116" t="s">
        <v>1477</v>
      </c>
      <c r="F1144" s="436">
        <v>184</v>
      </c>
      <c r="G1144" s="450"/>
      <c r="H1144" s="568">
        <v>22</v>
      </c>
      <c r="K1144" s="646">
        <f t="shared" si="17"/>
        <v>43</v>
      </c>
    </row>
    <row r="1145" spans="5:11">
      <c r="E1145" s="116" t="s">
        <v>1478</v>
      </c>
      <c r="F1145" s="436">
        <v>156</v>
      </c>
      <c r="G1145" s="450"/>
      <c r="H1145" s="568">
        <v>22</v>
      </c>
      <c r="K1145" s="646">
        <f t="shared" si="17"/>
        <v>43</v>
      </c>
    </row>
    <row r="1146" spans="5:11">
      <c r="E1146" s="116" t="s">
        <v>1479</v>
      </c>
      <c r="F1146" s="436">
        <v>154</v>
      </c>
      <c r="G1146" s="450"/>
      <c r="H1146" s="568">
        <v>22</v>
      </c>
      <c r="K1146" s="646">
        <f t="shared" si="17"/>
        <v>43</v>
      </c>
    </row>
    <row r="1147" spans="5:11">
      <c r="E1147" s="116" t="s">
        <v>1480</v>
      </c>
      <c r="F1147" s="436">
        <v>145</v>
      </c>
      <c r="G1147" s="450"/>
      <c r="H1147" s="568">
        <v>22</v>
      </c>
      <c r="K1147" s="646">
        <f t="shared" si="17"/>
        <v>43</v>
      </c>
    </row>
    <row r="1148" spans="5:11">
      <c r="E1148" s="116" t="s">
        <v>1481</v>
      </c>
      <c r="F1148" s="436">
        <v>174</v>
      </c>
      <c r="G1148" s="450"/>
      <c r="H1148" s="568">
        <v>22</v>
      </c>
      <c r="K1148" s="646">
        <f t="shared" si="17"/>
        <v>43</v>
      </c>
    </row>
    <row r="1149" spans="5:11">
      <c r="E1149" s="116" t="s">
        <v>1482</v>
      </c>
      <c r="F1149" s="436">
        <v>152</v>
      </c>
      <c r="G1149" s="450"/>
      <c r="H1149" s="568">
        <v>22</v>
      </c>
      <c r="K1149" s="646">
        <f t="shared" si="17"/>
        <v>43</v>
      </c>
    </row>
    <row r="1150" spans="5:11">
      <c r="E1150" s="116" t="s">
        <v>1483</v>
      </c>
      <c r="F1150" s="436">
        <v>177</v>
      </c>
      <c r="G1150" s="450"/>
      <c r="H1150" s="568">
        <v>22</v>
      </c>
      <c r="K1150" s="646">
        <f t="shared" si="17"/>
        <v>43</v>
      </c>
    </row>
    <row r="1151" spans="5:11">
      <c r="E1151" s="116" t="s">
        <v>1484</v>
      </c>
      <c r="F1151" s="436">
        <v>177</v>
      </c>
      <c r="G1151" s="450"/>
      <c r="H1151" s="568">
        <v>22</v>
      </c>
      <c r="K1151" s="646">
        <f t="shared" si="17"/>
        <v>43</v>
      </c>
    </row>
    <row r="1152" spans="5:11">
      <c r="E1152" s="116" t="s">
        <v>1485</v>
      </c>
      <c r="F1152" s="436">
        <v>214</v>
      </c>
      <c r="G1152" s="450"/>
      <c r="H1152" s="568">
        <v>22</v>
      </c>
      <c r="K1152" s="646">
        <f t="shared" si="17"/>
        <v>43</v>
      </c>
    </row>
    <row r="1153" spans="5:11">
      <c r="E1153" s="116" t="s">
        <v>1486</v>
      </c>
      <c r="F1153" s="436">
        <v>204</v>
      </c>
      <c r="G1153" s="450"/>
      <c r="H1153" s="568">
        <v>22</v>
      </c>
      <c r="K1153" s="646">
        <f t="shared" si="17"/>
        <v>43</v>
      </c>
    </row>
    <row r="1154" spans="5:11">
      <c r="E1154" s="116" t="s">
        <v>1487</v>
      </c>
      <c r="F1154" s="436">
        <v>145</v>
      </c>
      <c r="G1154" s="450"/>
      <c r="H1154" s="568">
        <v>22</v>
      </c>
      <c r="K1154" s="646">
        <f t="shared" ref="K1154:K1217" si="18">SUM(H1154+14+7)</f>
        <v>43</v>
      </c>
    </row>
    <row r="1155" spans="5:11">
      <c r="E1155" s="116" t="s">
        <v>1488</v>
      </c>
      <c r="F1155" s="436">
        <v>204</v>
      </c>
      <c r="G1155" s="450"/>
      <c r="H1155" s="568">
        <v>22</v>
      </c>
      <c r="K1155" s="646">
        <f t="shared" si="18"/>
        <v>43</v>
      </c>
    </row>
    <row r="1156" spans="5:11">
      <c r="E1156" s="116" t="s">
        <v>1489</v>
      </c>
      <c r="F1156" s="436">
        <v>159</v>
      </c>
      <c r="G1156" s="450"/>
      <c r="H1156" s="568">
        <v>22</v>
      </c>
      <c r="K1156" s="646">
        <f t="shared" si="18"/>
        <v>43</v>
      </c>
    </row>
    <row r="1157" spans="5:11">
      <c r="E1157" s="116" t="s">
        <v>1490</v>
      </c>
      <c r="F1157" s="436">
        <v>159</v>
      </c>
      <c r="G1157" s="450"/>
      <c r="H1157" s="568">
        <v>22</v>
      </c>
      <c r="K1157" s="646">
        <f t="shared" si="18"/>
        <v>43</v>
      </c>
    </row>
    <row r="1158" spans="5:11">
      <c r="E1158" s="116" t="s">
        <v>1491</v>
      </c>
      <c r="F1158" s="436">
        <v>214</v>
      </c>
      <c r="G1158" s="450"/>
      <c r="H1158" s="568">
        <v>22</v>
      </c>
      <c r="K1158" s="646">
        <f t="shared" si="18"/>
        <v>43</v>
      </c>
    </row>
    <row r="1159" spans="5:11">
      <c r="E1159" s="116" t="s">
        <v>1492</v>
      </c>
      <c r="F1159" s="436">
        <v>159</v>
      </c>
      <c r="G1159" s="450"/>
      <c r="H1159" s="568">
        <v>22</v>
      </c>
      <c r="K1159" s="646">
        <f t="shared" si="18"/>
        <v>43</v>
      </c>
    </row>
    <row r="1160" spans="5:11">
      <c r="E1160" s="116" t="s">
        <v>1493</v>
      </c>
      <c r="F1160" s="436">
        <v>157</v>
      </c>
      <c r="G1160" s="450"/>
      <c r="H1160" s="568">
        <v>22</v>
      </c>
      <c r="K1160" s="646">
        <f t="shared" si="18"/>
        <v>43</v>
      </c>
    </row>
    <row r="1161" spans="5:11">
      <c r="E1161" s="116" t="s">
        <v>1494</v>
      </c>
      <c r="F1161" s="436">
        <v>184</v>
      </c>
      <c r="G1161" s="450"/>
      <c r="H1161" s="568">
        <v>22</v>
      </c>
      <c r="K1161" s="646">
        <f t="shared" si="18"/>
        <v>43</v>
      </c>
    </row>
    <row r="1162" spans="5:11">
      <c r="E1162" s="116" t="s">
        <v>1495</v>
      </c>
      <c r="F1162" s="436">
        <v>174</v>
      </c>
      <c r="G1162" s="450"/>
      <c r="H1162" s="568">
        <v>22</v>
      </c>
      <c r="K1162" s="646">
        <f t="shared" si="18"/>
        <v>43</v>
      </c>
    </row>
    <row r="1163" spans="5:11">
      <c r="E1163" s="116" t="s">
        <v>1496</v>
      </c>
      <c r="F1163" s="436">
        <v>174</v>
      </c>
      <c r="G1163" s="450"/>
      <c r="H1163" s="568">
        <v>22</v>
      </c>
      <c r="K1163" s="646">
        <f t="shared" si="18"/>
        <v>43</v>
      </c>
    </row>
    <row r="1164" spans="5:11">
      <c r="E1164" s="116" t="s">
        <v>1497</v>
      </c>
      <c r="F1164" s="436">
        <v>204</v>
      </c>
      <c r="G1164" s="450"/>
      <c r="H1164" s="568">
        <v>22</v>
      </c>
      <c r="K1164" s="646">
        <f t="shared" si="18"/>
        <v>43</v>
      </c>
    </row>
    <row r="1165" spans="5:11">
      <c r="E1165" s="116" t="s">
        <v>1498</v>
      </c>
      <c r="F1165" s="436">
        <v>164</v>
      </c>
      <c r="G1165" s="450"/>
      <c r="H1165" s="568">
        <v>22</v>
      </c>
      <c r="K1165" s="646">
        <f t="shared" si="18"/>
        <v>43</v>
      </c>
    </row>
    <row r="1166" spans="5:11">
      <c r="E1166" s="116" t="s">
        <v>1499</v>
      </c>
      <c r="F1166" s="436">
        <v>159</v>
      </c>
      <c r="G1166" s="450"/>
      <c r="H1166" s="568">
        <v>22</v>
      </c>
      <c r="K1166" s="646">
        <f t="shared" si="18"/>
        <v>43</v>
      </c>
    </row>
    <row r="1167" spans="5:11">
      <c r="E1167" s="116" t="s">
        <v>1500</v>
      </c>
      <c r="F1167" s="436">
        <v>164</v>
      </c>
      <c r="G1167" s="450"/>
      <c r="H1167" s="568">
        <v>22</v>
      </c>
      <c r="K1167" s="646">
        <f t="shared" si="18"/>
        <v>43</v>
      </c>
    </row>
    <row r="1168" spans="5:11">
      <c r="E1168" s="116" t="s">
        <v>1501</v>
      </c>
      <c r="F1168" s="436">
        <v>197</v>
      </c>
      <c r="G1168" s="450"/>
      <c r="H1168" s="568">
        <v>22</v>
      </c>
      <c r="K1168" s="646">
        <f t="shared" si="18"/>
        <v>43</v>
      </c>
    </row>
    <row r="1169" spans="5:11">
      <c r="E1169" s="116" t="s">
        <v>1502</v>
      </c>
      <c r="F1169" s="436">
        <v>164</v>
      </c>
      <c r="G1169" s="450"/>
      <c r="H1169" s="568">
        <v>22</v>
      </c>
      <c r="K1169" s="646">
        <f t="shared" si="18"/>
        <v>43</v>
      </c>
    </row>
    <row r="1170" spans="5:11">
      <c r="E1170" s="116" t="s">
        <v>1503</v>
      </c>
      <c r="F1170" s="436">
        <v>184</v>
      </c>
      <c r="G1170" s="450"/>
      <c r="H1170" s="568">
        <v>22</v>
      </c>
      <c r="K1170" s="646">
        <f t="shared" si="18"/>
        <v>43</v>
      </c>
    </row>
    <row r="1171" spans="5:11">
      <c r="E1171" s="116" t="s">
        <v>1504</v>
      </c>
      <c r="F1171" s="436">
        <v>154</v>
      </c>
      <c r="G1171" s="450"/>
      <c r="H1171" s="568">
        <v>22</v>
      </c>
      <c r="K1171" s="646">
        <f t="shared" si="18"/>
        <v>43</v>
      </c>
    </row>
    <row r="1172" spans="5:11">
      <c r="E1172" s="116" t="s">
        <v>1505</v>
      </c>
      <c r="F1172" s="436">
        <v>152</v>
      </c>
      <c r="G1172" s="450"/>
      <c r="H1172" s="568">
        <v>22</v>
      </c>
      <c r="K1172" s="646">
        <f t="shared" si="18"/>
        <v>43</v>
      </c>
    </row>
    <row r="1173" spans="5:11">
      <c r="E1173" s="116" t="s">
        <v>1506</v>
      </c>
      <c r="F1173" s="436">
        <v>154</v>
      </c>
      <c r="G1173" s="450"/>
      <c r="H1173" s="568">
        <v>22</v>
      </c>
      <c r="K1173" s="646">
        <f t="shared" si="18"/>
        <v>43</v>
      </c>
    </row>
    <row r="1174" spans="5:11">
      <c r="E1174" s="116" t="s">
        <v>1507</v>
      </c>
      <c r="F1174" s="436">
        <v>159</v>
      </c>
      <c r="G1174" s="450"/>
      <c r="H1174" s="568">
        <v>22</v>
      </c>
      <c r="K1174" s="646">
        <f t="shared" si="18"/>
        <v>43</v>
      </c>
    </row>
    <row r="1175" spans="5:11">
      <c r="E1175" s="116" t="s">
        <v>1508</v>
      </c>
      <c r="F1175" s="436">
        <v>184</v>
      </c>
      <c r="G1175" s="450"/>
      <c r="H1175" s="568">
        <v>22</v>
      </c>
      <c r="K1175" s="646">
        <f t="shared" si="18"/>
        <v>43</v>
      </c>
    </row>
    <row r="1176" spans="5:11">
      <c r="E1176" s="116" t="s">
        <v>1509</v>
      </c>
      <c r="F1176" s="436">
        <v>161</v>
      </c>
      <c r="G1176" s="450"/>
      <c r="H1176" s="568">
        <v>22</v>
      </c>
      <c r="K1176" s="646">
        <f t="shared" si="18"/>
        <v>43</v>
      </c>
    </row>
    <row r="1177" spans="5:11">
      <c r="E1177" s="116" t="s">
        <v>1510</v>
      </c>
      <c r="F1177" s="436">
        <v>164</v>
      </c>
      <c r="G1177" s="450"/>
      <c r="H1177" s="568">
        <v>22</v>
      </c>
      <c r="K1177" s="646">
        <f t="shared" si="18"/>
        <v>43</v>
      </c>
    </row>
    <row r="1178" spans="5:11">
      <c r="E1178" s="116" t="s">
        <v>1511</v>
      </c>
      <c r="F1178" s="436">
        <v>214</v>
      </c>
      <c r="G1178" s="450"/>
      <c r="H1178" s="568">
        <v>22</v>
      </c>
      <c r="K1178" s="646">
        <f t="shared" si="18"/>
        <v>43</v>
      </c>
    </row>
    <row r="1179" spans="5:11">
      <c r="E1179" s="116" t="s">
        <v>1512</v>
      </c>
      <c r="F1179" s="436">
        <v>146</v>
      </c>
      <c r="G1179" s="450"/>
      <c r="H1179" s="568">
        <v>22</v>
      </c>
      <c r="K1179" s="646">
        <f t="shared" si="18"/>
        <v>43</v>
      </c>
    </row>
    <row r="1180" spans="5:11">
      <c r="E1180" s="116" t="s">
        <v>1513</v>
      </c>
      <c r="F1180" s="436">
        <v>174</v>
      </c>
      <c r="G1180" s="450"/>
      <c r="H1180" s="568">
        <v>22</v>
      </c>
      <c r="K1180" s="646">
        <f t="shared" si="18"/>
        <v>43</v>
      </c>
    </row>
    <row r="1181" spans="5:11">
      <c r="E1181" s="116" t="s">
        <v>1514</v>
      </c>
      <c r="F1181" s="436">
        <v>154</v>
      </c>
      <c r="G1181" s="450"/>
      <c r="H1181" s="568">
        <v>22</v>
      </c>
      <c r="K1181" s="646">
        <f t="shared" si="18"/>
        <v>43</v>
      </c>
    </row>
    <row r="1182" spans="5:11">
      <c r="E1182" s="116" t="s">
        <v>1515</v>
      </c>
      <c r="F1182" s="436">
        <v>159</v>
      </c>
      <c r="G1182" s="450"/>
      <c r="H1182" s="568">
        <v>22</v>
      </c>
      <c r="K1182" s="646">
        <f t="shared" si="18"/>
        <v>43</v>
      </c>
    </row>
    <row r="1183" spans="5:11">
      <c r="E1183" s="116" t="s">
        <v>1516</v>
      </c>
      <c r="F1183" s="436">
        <v>214</v>
      </c>
      <c r="G1183" s="450"/>
      <c r="H1183" s="568">
        <v>22</v>
      </c>
      <c r="K1183" s="646">
        <f t="shared" si="18"/>
        <v>43</v>
      </c>
    </row>
    <row r="1184" spans="5:11">
      <c r="E1184" s="116" t="s">
        <v>1517</v>
      </c>
      <c r="F1184" s="436">
        <v>146</v>
      </c>
      <c r="G1184" s="450"/>
      <c r="H1184" s="568">
        <v>22</v>
      </c>
      <c r="K1184" s="646">
        <f t="shared" si="18"/>
        <v>43</v>
      </c>
    </row>
    <row r="1185" spans="5:11">
      <c r="E1185" s="116" t="s">
        <v>1518</v>
      </c>
      <c r="F1185" s="436">
        <v>153</v>
      </c>
      <c r="G1185" s="450"/>
      <c r="H1185" s="568">
        <v>22</v>
      </c>
      <c r="K1185" s="646">
        <f t="shared" si="18"/>
        <v>43</v>
      </c>
    </row>
    <row r="1186" spans="5:11">
      <c r="E1186" s="116" t="s">
        <v>1519</v>
      </c>
      <c r="F1186" s="436">
        <v>184</v>
      </c>
      <c r="G1186" s="450"/>
      <c r="H1186" s="568">
        <v>22</v>
      </c>
      <c r="K1186" s="646">
        <f t="shared" si="18"/>
        <v>43</v>
      </c>
    </row>
    <row r="1187" spans="5:11">
      <c r="E1187" s="116" t="s">
        <v>1520</v>
      </c>
      <c r="F1187" s="436">
        <v>159</v>
      </c>
      <c r="G1187" s="450"/>
      <c r="H1187" s="568">
        <v>22</v>
      </c>
      <c r="K1187" s="646">
        <f t="shared" si="18"/>
        <v>43</v>
      </c>
    </row>
    <row r="1188" spans="5:11">
      <c r="E1188" s="116" t="s">
        <v>1521</v>
      </c>
      <c r="F1188" s="436">
        <v>197</v>
      </c>
      <c r="G1188" s="450"/>
      <c r="H1188" s="568">
        <v>22</v>
      </c>
      <c r="K1188" s="646">
        <f t="shared" si="18"/>
        <v>43</v>
      </c>
    </row>
    <row r="1189" spans="5:11">
      <c r="E1189" s="116" t="s">
        <v>1522</v>
      </c>
      <c r="F1189" s="436">
        <v>156</v>
      </c>
      <c r="G1189" s="450"/>
      <c r="H1189" s="568">
        <v>22</v>
      </c>
      <c r="K1189" s="646">
        <f t="shared" si="18"/>
        <v>43</v>
      </c>
    </row>
    <row r="1190" spans="5:11">
      <c r="E1190" s="116" t="s">
        <v>1523</v>
      </c>
      <c r="F1190" s="436">
        <v>154</v>
      </c>
      <c r="G1190" s="450"/>
      <c r="H1190" s="568">
        <v>22</v>
      </c>
      <c r="K1190" s="646">
        <f t="shared" si="18"/>
        <v>43</v>
      </c>
    </row>
    <row r="1191" spans="5:11">
      <c r="E1191" s="116" t="s">
        <v>1524</v>
      </c>
      <c r="F1191" s="436">
        <v>159</v>
      </c>
      <c r="G1191" s="450"/>
      <c r="H1191" s="568">
        <v>22</v>
      </c>
      <c r="K1191" s="646">
        <f t="shared" si="18"/>
        <v>43</v>
      </c>
    </row>
    <row r="1192" spans="5:11">
      <c r="E1192" s="116" t="s">
        <v>1525</v>
      </c>
      <c r="F1192" s="436">
        <v>164</v>
      </c>
      <c r="G1192" s="450"/>
      <c r="H1192" s="568">
        <v>22</v>
      </c>
      <c r="K1192" s="646">
        <f t="shared" si="18"/>
        <v>43</v>
      </c>
    </row>
    <row r="1193" spans="5:11">
      <c r="E1193" s="116" t="s">
        <v>1526</v>
      </c>
      <c r="F1193" s="436">
        <v>204</v>
      </c>
      <c r="G1193" s="450"/>
      <c r="H1193" s="568">
        <v>22</v>
      </c>
      <c r="K1193" s="646">
        <f t="shared" si="18"/>
        <v>43</v>
      </c>
    </row>
    <row r="1194" spans="5:11">
      <c r="E1194" s="116" t="s">
        <v>1527</v>
      </c>
      <c r="F1194" s="436">
        <v>159</v>
      </c>
      <c r="G1194" s="450"/>
      <c r="H1194" s="568">
        <v>22</v>
      </c>
      <c r="K1194" s="646">
        <f t="shared" si="18"/>
        <v>43</v>
      </c>
    </row>
    <row r="1195" spans="5:11">
      <c r="E1195" s="116" t="s">
        <v>1528</v>
      </c>
      <c r="F1195" s="436">
        <v>161</v>
      </c>
      <c r="G1195" s="450"/>
      <c r="H1195" s="568">
        <v>22</v>
      </c>
      <c r="K1195" s="646">
        <f t="shared" si="18"/>
        <v>43</v>
      </c>
    </row>
    <row r="1196" spans="5:11">
      <c r="E1196" s="116" t="s">
        <v>1529</v>
      </c>
      <c r="F1196" s="436">
        <v>204</v>
      </c>
      <c r="G1196" s="450"/>
      <c r="H1196" s="568">
        <v>22</v>
      </c>
      <c r="K1196" s="646">
        <f t="shared" si="18"/>
        <v>43</v>
      </c>
    </row>
    <row r="1197" spans="5:11">
      <c r="E1197" s="116" t="s">
        <v>1530</v>
      </c>
      <c r="F1197" s="436">
        <v>146</v>
      </c>
      <c r="G1197" s="450"/>
      <c r="H1197" s="568">
        <v>22</v>
      </c>
      <c r="K1197" s="646">
        <f t="shared" si="18"/>
        <v>43</v>
      </c>
    </row>
    <row r="1198" spans="5:11">
      <c r="E1198" s="116" t="s">
        <v>1531</v>
      </c>
      <c r="F1198" s="436">
        <v>184</v>
      </c>
      <c r="G1198" s="450"/>
      <c r="H1198" s="568">
        <v>22</v>
      </c>
      <c r="K1198" s="646">
        <f t="shared" si="18"/>
        <v>43</v>
      </c>
    </row>
    <row r="1199" spans="5:11">
      <c r="E1199" s="116" t="s">
        <v>1532</v>
      </c>
      <c r="F1199" s="436">
        <v>174</v>
      </c>
      <c r="G1199" s="450"/>
      <c r="H1199" s="568">
        <v>22</v>
      </c>
      <c r="K1199" s="646">
        <f t="shared" si="18"/>
        <v>43</v>
      </c>
    </row>
    <row r="1200" spans="5:11">
      <c r="E1200" s="116" t="s">
        <v>2407</v>
      </c>
      <c r="F1200" s="436">
        <v>164</v>
      </c>
      <c r="G1200" s="450"/>
      <c r="H1200" s="568">
        <v>22</v>
      </c>
      <c r="K1200" s="646">
        <f t="shared" si="18"/>
        <v>43</v>
      </c>
    </row>
    <row r="1201" spans="5:11">
      <c r="E1201" s="116" t="s">
        <v>1533</v>
      </c>
      <c r="F1201" s="436">
        <v>184</v>
      </c>
      <c r="G1201" s="450"/>
      <c r="H1201" s="568">
        <v>22</v>
      </c>
      <c r="K1201" s="646">
        <f t="shared" si="18"/>
        <v>43</v>
      </c>
    </row>
    <row r="1202" spans="5:11">
      <c r="E1202" s="116" t="s">
        <v>1534</v>
      </c>
      <c r="F1202" s="436">
        <v>174</v>
      </c>
      <c r="G1202" s="450"/>
      <c r="H1202" s="568">
        <v>22</v>
      </c>
      <c r="K1202" s="646">
        <f t="shared" si="18"/>
        <v>43</v>
      </c>
    </row>
    <row r="1203" spans="5:11">
      <c r="E1203" s="116" t="s">
        <v>1535</v>
      </c>
      <c r="F1203" s="436">
        <v>164</v>
      </c>
      <c r="G1203" s="450"/>
      <c r="H1203" s="568">
        <v>22</v>
      </c>
      <c r="K1203" s="646">
        <f t="shared" si="18"/>
        <v>43</v>
      </c>
    </row>
    <row r="1204" spans="5:11">
      <c r="E1204" s="116" t="s">
        <v>1536</v>
      </c>
      <c r="F1204" s="436">
        <v>159</v>
      </c>
      <c r="G1204" s="450"/>
      <c r="H1204" s="568">
        <v>22</v>
      </c>
      <c r="K1204" s="646">
        <f t="shared" si="18"/>
        <v>43</v>
      </c>
    </row>
    <row r="1205" spans="5:11">
      <c r="E1205" s="116" t="s">
        <v>1537</v>
      </c>
      <c r="F1205" s="436">
        <v>159</v>
      </c>
      <c r="G1205" s="450"/>
      <c r="H1205" s="568">
        <v>22</v>
      </c>
      <c r="K1205" s="646">
        <f t="shared" si="18"/>
        <v>43</v>
      </c>
    </row>
    <row r="1206" spans="5:11">
      <c r="E1206" s="116" t="s">
        <v>1538</v>
      </c>
      <c r="F1206" s="436">
        <v>179</v>
      </c>
      <c r="G1206" s="450"/>
      <c r="H1206" s="568">
        <v>22</v>
      </c>
      <c r="K1206" s="646">
        <f t="shared" si="18"/>
        <v>43</v>
      </c>
    </row>
    <row r="1207" spans="5:11">
      <c r="E1207" s="116" t="s">
        <v>1539</v>
      </c>
      <c r="F1207" s="436">
        <v>184</v>
      </c>
      <c r="G1207" s="450"/>
      <c r="H1207" s="568">
        <v>22</v>
      </c>
      <c r="K1207" s="646">
        <f t="shared" si="18"/>
        <v>43</v>
      </c>
    </row>
    <row r="1208" spans="5:11">
      <c r="E1208" s="116" t="s">
        <v>1540</v>
      </c>
      <c r="F1208" s="436">
        <v>146</v>
      </c>
      <c r="G1208" s="450"/>
      <c r="H1208" s="568">
        <v>22</v>
      </c>
      <c r="K1208" s="646">
        <f t="shared" si="18"/>
        <v>43</v>
      </c>
    </row>
    <row r="1209" spans="5:11">
      <c r="E1209" s="116" t="s">
        <v>1541</v>
      </c>
      <c r="F1209" s="436">
        <v>169</v>
      </c>
      <c r="G1209" s="450"/>
      <c r="H1209" s="568">
        <v>22</v>
      </c>
      <c r="K1209" s="646">
        <f t="shared" si="18"/>
        <v>43</v>
      </c>
    </row>
    <row r="1210" spans="5:11">
      <c r="E1210" s="116" t="s">
        <v>1542</v>
      </c>
      <c r="F1210" s="436">
        <v>159</v>
      </c>
      <c r="G1210" s="450"/>
      <c r="H1210" s="568">
        <v>22</v>
      </c>
      <c r="K1210" s="646">
        <f t="shared" si="18"/>
        <v>43</v>
      </c>
    </row>
    <row r="1211" spans="5:11">
      <c r="E1211" s="116" t="s">
        <v>1543</v>
      </c>
      <c r="F1211" s="436">
        <v>157</v>
      </c>
      <c r="G1211" s="450"/>
      <c r="H1211" s="568">
        <v>22</v>
      </c>
      <c r="K1211" s="646">
        <f t="shared" si="18"/>
        <v>43</v>
      </c>
    </row>
    <row r="1212" spans="5:11">
      <c r="E1212" s="116" t="s">
        <v>1544</v>
      </c>
      <c r="F1212" s="436">
        <v>159</v>
      </c>
      <c r="G1212" s="450"/>
      <c r="H1212" s="568">
        <v>22</v>
      </c>
      <c r="K1212" s="646">
        <f t="shared" si="18"/>
        <v>43</v>
      </c>
    </row>
    <row r="1213" spans="5:11">
      <c r="E1213" s="116" t="s">
        <v>1545</v>
      </c>
      <c r="F1213" s="436">
        <v>148</v>
      </c>
      <c r="G1213" s="450"/>
      <c r="H1213" s="568">
        <v>22</v>
      </c>
      <c r="K1213" s="646">
        <f t="shared" si="18"/>
        <v>43</v>
      </c>
    </row>
    <row r="1214" spans="5:11">
      <c r="E1214" s="116" t="s">
        <v>2176</v>
      </c>
      <c r="F1214" s="436">
        <v>151</v>
      </c>
      <c r="G1214" s="450"/>
      <c r="H1214" s="568">
        <v>22</v>
      </c>
      <c r="K1214" s="646">
        <f t="shared" si="18"/>
        <v>43</v>
      </c>
    </row>
    <row r="1215" spans="5:11">
      <c r="E1215" s="116" t="s">
        <v>1546</v>
      </c>
      <c r="F1215" s="436">
        <v>154</v>
      </c>
      <c r="G1215" s="450"/>
      <c r="H1215" s="568">
        <v>22</v>
      </c>
      <c r="K1215" s="646">
        <f t="shared" si="18"/>
        <v>43</v>
      </c>
    </row>
    <row r="1216" spans="5:11">
      <c r="E1216" s="116" t="s">
        <v>1547</v>
      </c>
      <c r="F1216" s="436">
        <v>156</v>
      </c>
      <c r="G1216" s="450"/>
      <c r="H1216" s="568">
        <v>22</v>
      </c>
      <c r="K1216" s="646">
        <f t="shared" si="18"/>
        <v>43</v>
      </c>
    </row>
    <row r="1217" spans="5:11">
      <c r="E1217" s="116" t="s">
        <v>1548</v>
      </c>
      <c r="F1217" s="436">
        <v>157</v>
      </c>
      <c r="G1217" s="450"/>
      <c r="H1217" s="568">
        <v>22</v>
      </c>
      <c r="K1217" s="646">
        <f t="shared" si="18"/>
        <v>43</v>
      </c>
    </row>
    <row r="1218" spans="5:11">
      <c r="E1218" s="116" t="s">
        <v>1549</v>
      </c>
      <c r="F1218" s="436">
        <v>184</v>
      </c>
      <c r="G1218" s="450"/>
      <c r="H1218" s="568">
        <v>22</v>
      </c>
      <c r="K1218" s="646">
        <f t="shared" ref="K1218:K1281" si="19">SUM(H1218+14+7)</f>
        <v>43</v>
      </c>
    </row>
    <row r="1219" spans="5:11">
      <c r="E1219" s="450"/>
      <c r="F1219" s="450"/>
      <c r="G1219" s="450"/>
      <c r="K1219" s="646">
        <f t="shared" si="19"/>
        <v>21</v>
      </c>
    </row>
    <row r="1220" spans="5:11" ht="15.6">
      <c r="E1220" s="448" t="s">
        <v>2175</v>
      </c>
      <c r="F1220" s="552"/>
      <c r="G1220" s="552"/>
      <c r="K1220" s="646">
        <f t="shared" si="19"/>
        <v>21</v>
      </c>
    </row>
    <row r="1221" spans="5:11">
      <c r="E1221" s="449" t="s">
        <v>74</v>
      </c>
      <c r="F1221" s="559" t="s">
        <v>1242</v>
      </c>
      <c r="G1221" s="450"/>
      <c r="H1221" s="560" t="s">
        <v>2477</v>
      </c>
      <c r="K1221" s="646" t="e">
        <f t="shared" si="19"/>
        <v>#VALUE!</v>
      </c>
    </row>
    <row r="1222" spans="5:11">
      <c r="E1222" s="116" t="s">
        <v>1550</v>
      </c>
      <c r="F1222" s="436">
        <v>285</v>
      </c>
      <c r="G1222" s="436"/>
      <c r="H1222" s="568">
        <v>35</v>
      </c>
      <c r="K1222" s="646">
        <f t="shared" si="19"/>
        <v>56</v>
      </c>
    </row>
    <row r="1223" spans="5:11">
      <c r="E1223" s="450" t="s">
        <v>83</v>
      </c>
      <c r="F1223" s="451">
        <v>274</v>
      </c>
      <c r="G1223" s="451"/>
      <c r="H1223" s="622">
        <v>28</v>
      </c>
      <c r="K1223" s="646">
        <f t="shared" si="19"/>
        <v>49</v>
      </c>
    </row>
    <row r="1224" spans="5:11">
      <c r="E1224" s="116" t="s">
        <v>1551</v>
      </c>
      <c r="F1224" s="436" t="s">
        <v>1470</v>
      </c>
      <c r="G1224" s="436"/>
      <c r="H1224" s="568" t="s">
        <v>2481</v>
      </c>
      <c r="K1224" s="645" t="s">
        <v>690</v>
      </c>
    </row>
    <row r="1225" spans="5:11">
      <c r="E1225" s="116" t="s">
        <v>1552</v>
      </c>
      <c r="F1225" s="436">
        <v>344</v>
      </c>
      <c r="G1225" s="436"/>
      <c r="H1225" s="568" t="s">
        <v>2481</v>
      </c>
      <c r="K1225" s="645" t="s">
        <v>690</v>
      </c>
    </row>
    <row r="1226" spans="5:11">
      <c r="E1226" s="116" t="s">
        <v>1553</v>
      </c>
      <c r="F1226" s="436" t="s">
        <v>1470</v>
      </c>
      <c r="G1226" s="436"/>
      <c r="H1226" s="568" t="s">
        <v>2481</v>
      </c>
      <c r="K1226" s="645" t="s">
        <v>690</v>
      </c>
    </row>
    <row r="1227" spans="5:11">
      <c r="E1227" s="116" t="s">
        <v>214</v>
      </c>
      <c r="F1227" s="436">
        <v>274</v>
      </c>
      <c r="G1227" s="451"/>
      <c r="H1227" s="568">
        <v>35</v>
      </c>
      <c r="K1227" s="646">
        <f t="shared" si="19"/>
        <v>56</v>
      </c>
    </row>
    <row r="1228" spans="5:11">
      <c r="E1228" s="116" t="s">
        <v>1554</v>
      </c>
      <c r="F1228" s="436">
        <v>285</v>
      </c>
      <c r="G1228" s="436"/>
      <c r="H1228" s="568">
        <v>35</v>
      </c>
      <c r="K1228" s="646">
        <f t="shared" si="19"/>
        <v>56</v>
      </c>
    </row>
    <row r="1229" spans="5:11">
      <c r="E1229" s="116" t="s">
        <v>1555</v>
      </c>
      <c r="F1229" s="436" t="s">
        <v>1470</v>
      </c>
      <c r="G1229" s="436"/>
      <c r="H1229" s="568" t="s">
        <v>2481</v>
      </c>
      <c r="K1229" s="645" t="s">
        <v>690</v>
      </c>
    </row>
    <row r="1230" spans="5:11">
      <c r="E1230" s="119" t="s">
        <v>264</v>
      </c>
      <c r="F1230" s="436">
        <v>289</v>
      </c>
      <c r="G1230" s="436"/>
      <c r="H1230" s="568">
        <v>29</v>
      </c>
      <c r="K1230" s="646">
        <f t="shared" si="19"/>
        <v>50</v>
      </c>
    </row>
    <row r="1231" spans="5:11">
      <c r="E1231" s="119" t="s">
        <v>1556</v>
      </c>
      <c r="F1231" s="436">
        <v>334</v>
      </c>
      <c r="G1231" s="436"/>
      <c r="H1231" s="568">
        <v>35</v>
      </c>
      <c r="K1231" s="646">
        <f t="shared" si="19"/>
        <v>56</v>
      </c>
    </row>
    <row r="1232" spans="5:11">
      <c r="E1232" s="116" t="s">
        <v>286</v>
      </c>
      <c r="F1232" s="436">
        <v>275</v>
      </c>
      <c r="G1232" s="436"/>
      <c r="H1232" s="568">
        <v>27</v>
      </c>
      <c r="K1232" s="646">
        <f t="shared" si="19"/>
        <v>48</v>
      </c>
    </row>
    <row r="1233" spans="5:11">
      <c r="E1233" s="116" t="s">
        <v>1557</v>
      </c>
      <c r="F1233" s="436">
        <v>277</v>
      </c>
      <c r="G1233" s="451"/>
      <c r="H1233" s="568">
        <v>35</v>
      </c>
      <c r="K1233" s="646">
        <f t="shared" si="19"/>
        <v>56</v>
      </c>
    </row>
    <row r="1234" spans="5:11">
      <c r="E1234" s="116" t="s">
        <v>1558</v>
      </c>
      <c r="F1234" s="436">
        <v>302</v>
      </c>
      <c r="G1234" s="436"/>
      <c r="H1234" s="568">
        <v>35</v>
      </c>
      <c r="K1234" s="646">
        <f t="shared" si="19"/>
        <v>56</v>
      </c>
    </row>
    <row r="1235" spans="5:11">
      <c r="E1235" s="116" t="s">
        <v>1559</v>
      </c>
      <c r="F1235" s="436">
        <v>349</v>
      </c>
      <c r="G1235" s="436"/>
      <c r="H1235" s="568" t="s">
        <v>2481</v>
      </c>
      <c r="K1235" s="645" t="s">
        <v>690</v>
      </c>
    </row>
    <row r="1236" spans="5:11">
      <c r="E1236" s="116" t="s">
        <v>2248</v>
      </c>
      <c r="F1236" s="436">
        <v>307</v>
      </c>
      <c r="G1236" s="436"/>
      <c r="H1236" s="568">
        <v>35</v>
      </c>
      <c r="K1236" s="646">
        <f t="shared" si="19"/>
        <v>56</v>
      </c>
    </row>
    <row r="1237" spans="5:11">
      <c r="E1237" s="119" t="s">
        <v>1560</v>
      </c>
      <c r="F1237" s="436">
        <v>334</v>
      </c>
      <c r="G1237" s="436"/>
      <c r="H1237" s="568">
        <v>35</v>
      </c>
      <c r="K1237" s="646">
        <f t="shared" si="19"/>
        <v>56</v>
      </c>
    </row>
    <row r="1238" spans="5:11">
      <c r="E1238" s="119" t="s">
        <v>1561</v>
      </c>
      <c r="F1238" s="436">
        <v>364</v>
      </c>
      <c r="G1238" s="436"/>
      <c r="H1238" s="568" t="s">
        <v>2481</v>
      </c>
      <c r="K1238" s="645" t="s">
        <v>690</v>
      </c>
    </row>
    <row r="1239" spans="5:11">
      <c r="E1239" s="119" t="s">
        <v>1562</v>
      </c>
      <c r="F1239" s="436">
        <v>349</v>
      </c>
      <c r="G1239" s="436"/>
      <c r="H1239" s="568" t="s">
        <v>2481</v>
      </c>
      <c r="K1239" s="646" t="s">
        <v>690</v>
      </c>
    </row>
    <row r="1240" spans="5:11">
      <c r="E1240" s="116" t="s">
        <v>1563</v>
      </c>
      <c r="F1240" s="436">
        <v>274</v>
      </c>
      <c r="G1240" s="436"/>
      <c r="H1240" s="568">
        <v>35</v>
      </c>
      <c r="K1240" s="646">
        <f t="shared" si="19"/>
        <v>56</v>
      </c>
    </row>
    <row r="1241" spans="5:11">
      <c r="E1241" s="116" t="s">
        <v>399</v>
      </c>
      <c r="F1241" s="436">
        <v>334</v>
      </c>
      <c r="G1241" s="451"/>
      <c r="H1241" s="568" t="s">
        <v>2481</v>
      </c>
      <c r="K1241" s="646" t="s">
        <v>690</v>
      </c>
    </row>
    <row r="1242" spans="5:11">
      <c r="E1242" s="116" t="s">
        <v>1564</v>
      </c>
      <c r="F1242" s="436">
        <v>327</v>
      </c>
      <c r="G1242" s="436">
        <f>F1242*2</f>
        <v>654</v>
      </c>
      <c r="H1242" s="568">
        <v>35</v>
      </c>
      <c r="K1242" s="646">
        <f t="shared" si="19"/>
        <v>56</v>
      </c>
    </row>
    <row r="1243" spans="5:11">
      <c r="E1243" s="116" t="s">
        <v>1565</v>
      </c>
      <c r="F1243" s="436">
        <v>369</v>
      </c>
      <c r="G1243" s="436"/>
      <c r="H1243" s="568" t="s">
        <v>2481</v>
      </c>
      <c r="K1243" s="646" t="s">
        <v>690</v>
      </c>
    </row>
    <row r="1244" spans="5:11">
      <c r="E1244" s="116" t="s">
        <v>1566</v>
      </c>
      <c r="F1244" s="436">
        <v>389</v>
      </c>
      <c r="G1244" s="436"/>
      <c r="H1244" s="568" t="s">
        <v>2481</v>
      </c>
      <c r="K1244" s="646" t="s">
        <v>690</v>
      </c>
    </row>
    <row r="1245" spans="5:11">
      <c r="E1245" s="116" t="s">
        <v>1567</v>
      </c>
      <c r="F1245" s="436">
        <v>349</v>
      </c>
      <c r="G1245" s="436"/>
      <c r="H1245" s="568" t="s">
        <v>2481</v>
      </c>
      <c r="K1245" s="646" t="s">
        <v>690</v>
      </c>
    </row>
    <row r="1246" spans="5:11">
      <c r="E1246" s="116" t="s">
        <v>1568</v>
      </c>
      <c r="F1246" s="436">
        <v>274</v>
      </c>
      <c r="G1246" s="436"/>
      <c r="H1246" s="568">
        <v>35</v>
      </c>
      <c r="K1246" s="646">
        <f t="shared" si="19"/>
        <v>56</v>
      </c>
    </row>
    <row r="1247" spans="5:11">
      <c r="E1247" s="116" t="s">
        <v>1569</v>
      </c>
      <c r="F1247" s="436">
        <v>344</v>
      </c>
      <c r="G1247" s="436"/>
      <c r="H1247" s="568" t="s">
        <v>2481</v>
      </c>
      <c r="K1247" s="646" t="s">
        <v>690</v>
      </c>
    </row>
    <row r="1248" spans="5:11">
      <c r="E1248" s="119" t="s">
        <v>1570</v>
      </c>
      <c r="F1248" s="436">
        <v>334</v>
      </c>
      <c r="G1248" s="436"/>
      <c r="H1248" s="568">
        <v>35</v>
      </c>
      <c r="K1248" s="646">
        <f t="shared" si="19"/>
        <v>56</v>
      </c>
    </row>
    <row r="1249" spans="5:11">
      <c r="E1249" s="116" t="s">
        <v>1571</v>
      </c>
      <c r="F1249" s="436">
        <v>312</v>
      </c>
      <c r="G1249" s="436">
        <f>F1249*2</f>
        <v>624</v>
      </c>
      <c r="H1249" s="568">
        <v>35</v>
      </c>
      <c r="K1249" s="646">
        <f t="shared" si="19"/>
        <v>56</v>
      </c>
    </row>
    <row r="1250" spans="5:11">
      <c r="E1250" s="116" t="s">
        <v>1572</v>
      </c>
      <c r="F1250" s="436">
        <v>364</v>
      </c>
      <c r="G1250" s="436"/>
      <c r="H1250" s="568" t="s">
        <v>2481</v>
      </c>
      <c r="K1250" s="646" t="s">
        <v>690</v>
      </c>
    </row>
    <row r="1251" spans="5:11">
      <c r="E1251" s="116" t="s">
        <v>1573</v>
      </c>
      <c r="F1251" s="436">
        <v>312</v>
      </c>
      <c r="G1251" s="436">
        <f>F1251*2</f>
        <v>624</v>
      </c>
      <c r="H1251" s="568">
        <v>35</v>
      </c>
      <c r="K1251" s="646">
        <f t="shared" si="19"/>
        <v>56</v>
      </c>
    </row>
    <row r="1252" spans="5:11">
      <c r="E1252" s="116" t="s">
        <v>1574</v>
      </c>
      <c r="F1252" s="436">
        <v>331</v>
      </c>
      <c r="G1252" s="436">
        <f>F1252*2</f>
        <v>662</v>
      </c>
      <c r="H1252" s="568">
        <v>35</v>
      </c>
      <c r="K1252" s="646">
        <f t="shared" si="19"/>
        <v>56</v>
      </c>
    </row>
    <row r="1253" spans="5:11">
      <c r="E1253" s="450"/>
      <c r="F1253" s="450"/>
      <c r="G1253" s="450"/>
      <c r="H1253" s="117"/>
      <c r="K1253" s="646">
        <f t="shared" si="19"/>
        <v>21</v>
      </c>
    </row>
    <row r="1254" spans="5:11" ht="15.6">
      <c r="E1254" s="448" t="s">
        <v>2177</v>
      </c>
      <c r="H1254" s="116"/>
      <c r="K1254" s="646">
        <f t="shared" si="19"/>
        <v>21</v>
      </c>
    </row>
    <row r="1255" spans="5:11" ht="24">
      <c r="E1255" s="449" t="s">
        <v>2178</v>
      </c>
      <c r="F1255" s="559" t="s">
        <v>2179</v>
      </c>
      <c r="H1255" s="560" t="s">
        <v>2477</v>
      </c>
      <c r="K1255" s="646" t="e">
        <f t="shared" si="19"/>
        <v>#VALUE!</v>
      </c>
    </row>
    <row r="1256" spans="5:11">
      <c r="E1256" s="450" t="s">
        <v>182</v>
      </c>
      <c r="F1256" s="562">
        <v>145</v>
      </c>
      <c r="G1256" s="558"/>
      <c r="H1256" s="622">
        <v>32</v>
      </c>
      <c r="K1256" s="646">
        <f t="shared" si="19"/>
        <v>53</v>
      </c>
    </row>
    <row r="1257" spans="5:11" ht="15.6">
      <c r="E1257" s="466" t="s">
        <v>1107</v>
      </c>
      <c r="F1257" s="436">
        <v>387</v>
      </c>
      <c r="H1257" s="568">
        <v>74</v>
      </c>
      <c r="K1257" s="646">
        <f t="shared" si="19"/>
        <v>95</v>
      </c>
    </row>
    <row r="1258" spans="5:11" ht="15.6">
      <c r="E1258" s="466" t="s">
        <v>1171</v>
      </c>
      <c r="F1258" s="436">
        <v>337</v>
      </c>
      <c r="H1258" s="568">
        <v>54</v>
      </c>
      <c r="I1258" s="552"/>
      <c r="J1258" s="552"/>
      <c r="K1258" s="646">
        <f t="shared" si="19"/>
        <v>75</v>
      </c>
    </row>
    <row r="1259" spans="5:11" ht="15.6">
      <c r="E1259" s="466" t="s">
        <v>1154</v>
      </c>
      <c r="F1259" s="436">
        <v>357</v>
      </c>
      <c r="H1259" s="568">
        <v>58</v>
      </c>
      <c r="J1259" s="559"/>
      <c r="K1259" s="646">
        <f t="shared" si="19"/>
        <v>79</v>
      </c>
    </row>
    <row r="1260" spans="5:11" ht="15.6">
      <c r="E1260" s="466" t="s">
        <v>470</v>
      </c>
      <c r="F1260" s="436">
        <v>317</v>
      </c>
      <c r="H1260" s="568">
        <v>48</v>
      </c>
      <c r="J1260" s="562"/>
      <c r="K1260" s="646">
        <f t="shared" si="19"/>
        <v>69</v>
      </c>
    </row>
    <row r="1261" spans="5:11" ht="15.6">
      <c r="E1261" s="466" t="s">
        <v>2275</v>
      </c>
      <c r="F1261" s="436">
        <v>379</v>
      </c>
      <c r="H1261" s="568">
        <v>69</v>
      </c>
      <c r="J1261" s="436"/>
      <c r="K1261" s="646">
        <f t="shared" si="19"/>
        <v>90</v>
      </c>
    </row>
    <row r="1262" spans="5:11">
      <c r="E1262" s="461"/>
      <c r="F1262" s="562"/>
      <c r="G1262" s="450"/>
      <c r="H1262" s="580"/>
      <c r="J1262" s="436"/>
      <c r="K1262" s="646">
        <f t="shared" si="19"/>
        <v>21</v>
      </c>
    </row>
    <row r="1263" spans="5:11">
      <c r="E1263" s="449" t="s">
        <v>2068</v>
      </c>
      <c r="F1263" s="559"/>
      <c r="G1263" s="576"/>
      <c r="H1263" s="577"/>
      <c r="J1263" s="436"/>
      <c r="K1263" s="646">
        <f t="shared" si="19"/>
        <v>21</v>
      </c>
    </row>
    <row r="1264" spans="5:11">
      <c r="E1264" s="458"/>
      <c r="F1264" s="559" t="s">
        <v>1242</v>
      </c>
      <c r="G1264" s="559" t="s">
        <v>1387</v>
      </c>
      <c r="H1264" s="567" t="s">
        <v>2477</v>
      </c>
      <c r="J1264" s="436"/>
      <c r="K1264" s="646" t="e">
        <f t="shared" si="19"/>
        <v>#VALUE!</v>
      </c>
    </row>
    <row r="1265" spans="5:11" ht="15.6">
      <c r="E1265" s="466" t="s">
        <v>1575</v>
      </c>
      <c r="F1265" s="436">
        <v>527</v>
      </c>
      <c r="G1265" s="436"/>
      <c r="H1265" s="621">
        <v>48</v>
      </c>
      <c r="J1265" s="436"/>
      <c r="K1265" s="646">
        <f t="shared" si="19"/>
        <v>69</v>
      </c>
    </row>
    <row r="1266" spans="5:11" ht="15.6">
      <c r="E1266" s="466" t="s">
        <v>1102</v>
      </c>
      <c r="F1266" s="436">
        <v>494</v>
      </c>
      <c r="G1266" s="436"/>
      <c r="H1266" s="621">
        <v>41</v>
      </c>
      <c r="J1266" s="562"/>
      <c r="K1266" s="646">
        <f t="shared" si="19"/>
        <v>62</v>
      </c>
    </row>
    <row r="1267" spans="5:11" ht="15.6">
      <c r="E1267" s="466" t="s">
        <v>1104</v>
      </c>
      <c r="F1267" s="436">
        <v>454</v>
      </c>
      <c r="G1267" s="436">
        <f>F1267*2</f>
        <v>908</v>
      </c>
      <c r="H1267" s="621">
        <v>56</v>
      </c>
      <c r="J1267" s="559"/>
      <c r="K1267" s="646">
        <f t="shared" si="19"/>
        <v>77</v>
      </c>
    </row>
    <row r="1268" spans="5:11" ht="15.6">
      <c r="E1268" s="467" t="s">
        <v>1106</v>
      </c>
      <c r="F1268" s="436">
        <v>484</v>
      </c>
      <c r="G1268" s="436">
        <f>F1268*2</f>
        <v>968</v>
      </c>
      <c r="H1268" s="621">
        <v>61</v>
      </c>
      <c r="J1268" s="559"/>
      <c r="K1268" s="646">
        <f t="shared" si="19"/>
        <v>82</v>
      </c>
    </row>
    <row r="1269" spans="5:11" ht="15.6">
      <c r="E1269" s="467" t="s">
        <v>1109</v>
      </c>
      <c r="F1269" s="436">
        <v>434</v>
      </c>
      <c r="G1269" s="436"/>
      <c r="H1269" s="621">
        <v>33</v>
      </c>
      <c r="J1269" s="436"/>
      <c r="K1269" s="646">
        <f t="shared" si="19"/>
        <v>54</v>
      </c>
    </row>
    <row r="1270" spans="5:11" ht="15.6">
      <c r="E1270" s="467" t="s">
        <v>1110</v>
      </c>
      <c r="F1270" s="436" t="s">
        <v>1268</v>
      </c>
      <c r="G1270" s="436"/>
      <c r="H1270" s="599">
        <v>48</v>
      </c>
      <c r="J1270" s="436"/>
      <c r="K1270" s="646">
        <f t="shared" si="19"/>
        <v>69</v>
      </c>
    </row>
    <row r="1271" spans="5:11" ht="15.6">
      <c r="E1271" s="466" t="s">
        <v>1111</v>
      </c>
      <c r="F1271" s="436">
        <v>724</v>
      </c>
      <c r="G1271" s="436"/>
      <c r="H1271" s="621">
        <v>58</v>
      </c>
      <c r="J1271" s="436"/>
      <c r="K1271" s="646">
        <f t="shared" si="19"/>
        <v>79</v>
      </c>
    </row>
    <row r="1272" spans="5:11" ht="15.6">
      <c r="E1272" s="466" t="s">
        <v>1112</v>
      </c>
      <c r="F1272" s="436">
        <v>584</v>
      </c>
      <c r="G1272" s="436"/>
      <c r="H1272" s="621">
        <v>58</v>
      </c>
      <c r="J1272" s="436"/>
      <c r="K1272" s="646">
        <f t="shared" si="19"/>
        <v>79</v>
      </c>
    </row>
    <row r="1273" spans="5:11" ht="15.6">
      <c r="E1273" s="467" t="s">
        <v>1113</v>
      </c>
      <c r="F1273" s="436">
        <v>382</v>
      </c>
      <c r="G1273" s="436"/>
      <c r="H1273" s="621">
        <v>58</v>
      </c>
      <c r="J1273" s="436"/>
      <c r="K1273" s="646">
        <f t="shared" si="19"/>
        <v>79</v>
      </c>
    </row>
    <row r="1274" spans="5:11" ht="15.6">
      <c r="E1274" s="466" t="s">
        <v>1114</v>
      </c>
      <c r="F1274" s="436" t="s">
        <v>1268</v>
      </c>
      <c r="G1274" s="436"/>
      <c r="H1274" s="599">
        <v>52</v>
      </c>
      <c r="J1274" s="436"/>
      <c r="K1274" s="646">
        <f t="shared" si="19"/>
        <v>73</v>
      </c>
    </row>
    <row r="1275" spans="5:11" ht="15.6">
      <c r="E1275" s="466" t="s">
        <v>1115</v>
      </c>
      <c r="F1275" s="436">
        <v>574</v>
      </c>
      <c r="G1275" s="436"/>
      <c r="H1275" s="599">
        <v>58</v>
      </c>
      <c r="J1275" s="436"/>
      <c r="K1275" s="646">
        <f t="shared" si="19"/>
        <v>79</v>
      </c>
    </row>
    <row r="1276" spans="5:11" ht="15.6">
      <c r="E1276" s="466" t="s">
        <v>2235</v>
      </c>
      <c r="F1276" s="436" t="s">
        <v>1268</v>
      </c>
      <c r="G1276" s="436"/>
      <c r="H1276" s="621">
        <v>40</v>
      </c>
      <c r="J1276" s="436"/>
      <c r="K1276" s="646">
        <f t="shared" si="19"/>
        <v>61</v>
      </c>
    </row>
    <row r="1277" spans="5:11" ht="15.6">
      <c r="E1277" s="466" t="s">
        <v>1117</v>
      </c>
      <c r="F1277" s="436">
        <v>349</v>
      </c>
      <c r="G1277" s="436"/>
      <c r="H1277" s="621">
        <v>36</v>
      </c>
      <c r="J1277" s="436"/>
      <c r="K1277" s="646">
        <f t="shared" si="19"/>
        <v>57</v>
      </c>
    </row>
    <row r="1278" spans="5:11" ht="15.6">
      <c r="E1278" s="466" t="s">
        <v>1118</v>
      </c>
      <c r="F1278" s="436">
        <v>369</v>
      </c>
      <c r="G1278" s="436"/>
      <c r="H1278" s="621">
        <v>61</v>
      </c>
      <c r="J1278" s="436"/>
      <c r="K1278" s="646">
        <f t="shared" si="19"/>
        <v>82</v>
      </c>
    </row>
    <row r="1279" spans="5:11" ht="15.6">
      <c r="E1279" s="466" t="s">
        <v>1119</v>
      </c>
      <c r="F1279" s="436" t="s">
        <v>1268</v>
      </c>
      <c r="G1279" s="436"/>
      <c r="H1279" s="599">
        <v>48</v>
      </c>
      <c r="J1279" s="436"/>
      <c r="K1279" s="646">
        <f t="shared" si="19"/>
        <v>69</v>
      </c>
    </row>
    <row r="1280" spans="5:11" ht="15.6">
      <c r="E1280" s="466" t="s">
        <v>1120</v>
      </c>
      <c r="F1280" s="436">
        <v>619</v>
      </c>
      <c r="G1280" s="436"/>
      <c r="H1280" s="621">
        <v>58</v>
      </c>
      <c r="J1280" s="436"/>
      <c r="K1280" s="646">
        <f t="shared" si="19"/>
        <v>79</v>
      </c>
    </row>
    <row r="1281" spans="5:11" ht="15.6">
      <c r="E1281" s="466" t="s">
        <v>1121</v>
      </c>
      <c r="F1281" s="436">
        <v>519</v>
      </c>
      <c r="G1281" s="436"/>
      <c r="H1281" s="621">
        <v>48</v>
      </c>
      <c r="J1281" s="436"/>
      <c r="K1281" s="646">
        <f t="shared" si="19"/>
        <v>69</v>
      </c>
    </row>
    <row r="1282" spans="5:11" ht="15.6">
      <c r="E1282" s="466" t="s">
        <v>1122</v>
      </c>
      <c r="F1282" s="436">
        <v>479</v>
      </c>
      <c r="G1282" s="436"/>
      <c r="H1282" s="621">
        <v>43</v>
      </c>
      <c r="J1282" s="436"/>
      <c r="K1282" s="646">
        <f t="shared" ref="K1282:K1345" si="20">SUM(H1282+14+7)</f>
        <v>64</v>
      </c>
    </row>
    <row r="1283" spans="5:11" ht="15.6">
      <c r="E1283" s="466" t="s">
        <v>1124</v>
      </c>
      <c r="F1283" s="436">
        <v>614</v>
      </c>
      <c r="G1283" s="436"/>
      <c r="H1283" s="621">
        <v>53</v>
      </c>
      <c r="J1283" s="436"/>
      <c r="K1283" s="646">
        <f t="shared" si="20"/>
        <v>74</v>
      </c>
    </row>
    <row r="1284" spans="5:11" ht="15.6">
      <c r="E1284" s="466" t="s">
        <v>1126</v>
      </c>
      <c r="F1284" s="436">
        <v>514</v>
      </c>
      <c r="G1284" s="436">
        <f>F1284*2</f>
        <v>1028</v>
      </c>
      <c r="H1284" s="621">
        <v>40</v>
      </c>
      <c r="J1284" s="436"/>
      <c r="K1284" s="646">
        <f t="shared" si="20"/>
        <v>61</v>
      </c>
    </row>
    <row r="1285" spans="5:11" ht="15.6">
      <c r="E1285" s="466" t="s">
        <v>1128</v>
      </c>
      <c r="F1285" s="436">
        <v>454</v>
      </c>
      <c r="G1285" s="436"/>
      <c r="H1285" s="621">
        <v>41</v>
      </c>
      <c r="J1285" s="436"/>
      <c r="K1285" s="646">
        <f t="shared" si="20"/>
        <v>62</v>
      </c>
    </row>
    <row r="1286" spans="5:11" ht="15.6">
      <c r="E1286" s="466" t="s">
        <v>1129</v>
      </c>
      <c r="F1286" s="436">
        <v>444</v>
      </c>
      <c r="G1286" s="436"/>
      <c r="H1286" s="621">
        <v>36</v>
      </c>
      <c r="J1286" s="436"/>
      <c r="K1286" s="646">
        <f t="shared" si="20"/>
        <v>57</v>
      </c>
    </row>
    <row r="1287" spans="5:11" ht="15.6">
      <c r="E1287" s="466" t="s">
        <v>1130</v>
      </c>
      <c r="F1287" s="436">
        <v>484</v>
      </c>
      <c r="G1287" s="436"/>
      <c r="H1287" s="621">
        <v>43</v>
      </c>
      <c r="J1287" s="436"/>
      <c r="K1287" s="646">
        <f t="shared" si="20"/>
        <v>64</v>
      </c>
    </row>
    <row r="1288" spans="5:11" ht="15.6">
      <c r="E1288" s="466" t="s">
        <v>1132</v>
      </c>
      <c r="F1288" s="436">
        <v>481</v>
      </c>
      <c r="G1288" s="436"/>
      <c r="H1288" s="621">
        <v>41</v>
      </c>
      <c r="J1288" s="436"/>
      <c r="K1288" s="646">
        <f t="shared" si="20"/>
        <v>62</v>
      </c>
    </row>
    <row r="1289" spans="5:11" ht="15.6">
      <c r="E1289" s="466" t="s">
        <v>1133</v>
      </c>
      <c r="F1289" s="436">
        <v>524</v>
      </c>
      <c r="G1289" s="436">
        <f>F1289*2</f>
        <v>1048</v>
      </c>
      <c r="H1289" s="621">
        <v>41</v>
      </c>
      <c r="J1289" s="436"/>
      <c r="K1289" s="646">
        <f t="shared" si="20"/>
        <v>62</v>
      </c>
    </row>
    <row r="1290" spans="5:11">
      <c r="E1290" s="450"/>
      <c r="F1290" s="450"/>
      <c r="G1290" s="116"/>
      <c r="H1290" s="590"/>
      <c r="J1290" s="436"/>
      <c r="K1290" s="646">
        <f t="shared" si="20"/>
        <v>21</v>
      </c>
    </row>
    <row r="1291" spans="5:11">
      <c r="E1291" s="453"/>
      <c r="F1291" s="552"/>
      <c r="G1291" s="552"/>
      <c r="H1291" s="495"/>
      <c r="J1291" s="436"/>
      <c r="K1291" s="646">
        <f t="shared" si="20"/>
        <v>21</v>
      </c>
    </row>
    <row r="1292" spans="5:11">
      <c r="E1292" s="453"/>
      <c r="F1292" s="552"/>
      <c r="G1292" s="552"/>
      <c r="H1292" s="495"/>
      <c r="J1292" s="436"/>
      <c r="K1292" s="646">
        <f t="shared" si="20"/>
        <v>21</v>
      </c>
    </row>
    <row r="1293" spans="5:11">
      <c r="E1293" s="450"/>
      <c r="F1293" s="552"/>
      <c r="G1293" s="552"/>
      <c r="H1293" s="495"/>
      <c r="J1293" s="436"/>
      <c r="K1293" s="646">
        <f t="shared" si="20"/>
        <v>21</v>
      </c>
    </row>
    <row r="1294" spans="5:11">
      <c r="E1294" s="449" t="s">
        <v>2085</v>
      </c>
      <c r="F1294" s="559"/>
      <c r="G1294" s="559"/>
      <c r="H1294" s="577"/>
      <c r="J1294" s="450"/>
      <c r="K1294" s="646">
        <f t="shared" si="20"/>
        <v>21</v>
      </c>
    </row>
    <row r="1295" spans="5:11">
      <c r="E1295" s="458"/>
      <c r="F1295" s="559" t="s">
        <v>1242</v>
      </c>
      <c r="G1295" s="559" t="s">
        <v>1387</v>
      </c>
      <c r="H1295" s="567" t="s">
        <v>2477</v>
      </c>
      <c r="J1295" s="552"/>
      <c r="K1295" s="646" t="e">
        <f t="shared" si="20"/>
        <v>#VALUE!</v>
      </c>
    </row>
    <row r="1296" spans="5:11" ht="15.6">
      <c r="E1296" s="466" t="s">
        <v>1134</v>
      </c>
      <c r="F1296" s="436">
        <v>369</v>
      </c>
      <c r="G1296" s="436"/>
      <c r="H1296" s="621">
        <v>58</v>
      </c>
      <c r="J1296" s="552"/>
      <c r="K1296" s="646">
        <f t="shared" si="20"/>
        <v>79</v>
      </c>
    </row>
    <row r="1297" spans="5:11" ht="15.6">
      <c r="E1297" s="466" t="s">
        <v>1142</v>
      </c>
      <c r="F1297" s="436">
        <v>469</v>
      </c>
      <c r="G1297" s="436">
        <f>F1297*2</f>
        <v>938</v>
      </c>
      <c r="H1297" s="621">
        <v>41</v>
      </c>
      <c r="J1297" s="552"/>
      <c r="K1297" s="646">
        <f t="shared" si="20"/>
        <v>62</v>
      </c>
    </row>
    <row r="1298" spans="5:11" ht="15.6">
      <c r="E1298" s="466" t="s">
        <v>1143</v>
      </c>
      <c r="F1298" s="436">
        <v>519</v>
      </c>
      <c r="G1298" s="436"/>
      <c r="H1298" s="621">
        <v>48</v>
      </c>
      <c r="J1298" s="559"/>
      <c r="K1298" s="646">
        <f t="shared" si="20"/>
        <v>69</v>
      </c>
    </row>
    <row r="1299" spans="5:11" ht="15.6">
      <c r="E1299" s="466" t="s">
        <v>1144</v>
      </c>
      <c r="F1299" s="436">
        <v>364</v>
      </c>
      <c r="G1299" s="436"/>
      <c r="H1299" s="621">
        <v>45</v>
      </c>
      <c r="J1299" s="559"/>
      <c r="K1299" s="646">
        <f t="shared" si="20"/>
        <v>66</v>
      </c>
    </row>
    <row r="1300" spans="5:11" ht="15.6">
      <c r="E1300" s="466" t="s">
        <v>1147</v>
      </c>
      <c r="F1300" s="436">
        <v>514</v>
      </c>
      <c r="G1300" s="436"/>
      <c r="H1300" s="621">
        <v>41</v>
      </c>
      <c r="J1300" s="436"/>
      <c r="K1300" s="646">
        <f t="shared" si="20"/>
        <v>62</v>
      </c>
    </row>
    <row r="1301" spans="5:11" ht="15.6">
      <c r="E1301" s="466" t="s">
        <v>1152</v>
      </c>
      <c r="F1301" s="436">
        <v>394</v>
      </c>
      <c r="G1301" s="436">
        <f>F1301*2</f>
        <v>788</v>
      </c>
      <c r="H1301" s="621">
        <v>61</v>
      </c>
      <c r="J1301" s="436"/>
      <c r="K1301" s="646">
        <f t="shared" si="20"/>
        <v>82</v>
      </c>
    </row>
    <row r="1302" spans="5:11" ht="15.6">
      <c r="E1302" s="466" t="s">
        <v>1153</v>
      </c>
      <c r="F1302" s="436">
        <v>479</v>
      </c>
      <c r="G1302" s="436"/>
      <c r="H1302" s="621">
        <v>41</v>
      </c>
      <c r="J1302" s="436"/>
      <c r="K1302" s="646">
        <f t="shared" si="20"/>
        <v>62</v>
      </c>
    </row>
    <row r="1303" spans="5:11" ht="15.6">
      <c r="E1303" s="466" t="s">
        <v>1156</v>
      </c>
      <c r="F1303" s="436">
        <v>519</v>
      </c>
      <c r="G1303" s="436"/>
      <c r="H1303" s="621">
        <v>48</v>
      </c>
      <c r="J1303" s="436"/>
      <c r="K1303" s="646">
        <f t="shared" si="20"/>
        <v>69</v>
      </c>
    </row>
    <row r="1304" spans="5:11" ht="15.6">
      <c r="E1304" s="466" t="s">
        <v>1157</v>
      </c>
      <c r="F1304" s="436">
        <v>654</v>
      </c>
      <c r="G1304" s="436"/>
      <c r="H1304" s="621">
        <v>53</v>
      </c>
      <c r="J1304" s="436"/>
      <c r="K1304" s="646">
        <f t="shared" si="20"/>
        <v>74</v>
      </c>
    </row>
    <row r="1305" spans="5:11" ht="15.6">
      <c r="E1305" s="466" t="s">
        <v>1158</v>
      </c>
      <c r="F1305" s="116" t="s">
        <v>1268</v>
      </c>
      <c r="G1305" s="116"/>
      <c r="H1305" s="621" t="s">
        <v>1159</v>
      </c>
      <c r="J1305" s="436"/>
      <c r="K1305" s="645" t="s">
        <v>690</v>
      </c>
    </row>
    <row r="1306" spans="5:11" ht="15.6">
      <c r="E1306" s="466" t="s">
        <v>1160</v>
      </c>
      <c r="F1306" s="436">
        <v>474</v>
      </c>
      <c r="G1306" s="119"/>
      <c r="H1306" s="621">
        <v>41</v>
      </c>
      <c r="J1306" s="436"/>
      <c r="K1306" s="646">
        <f t="shared" si="20"/>
        <v>62</v>
      </c>
    </row>
    <row r="1307" spans="5:11" ht="15.6">
      <c r="E1307" s="466" t="s">
        <v>1161</v>
      </c>
      <c r="F1307" s="119" t="s">
        <v>1470</v>
      </c>
      <c r="G1307" s="119"/>
      <c r="H1307" s="621">
        <v>51</v>
      </c>
      <c r="J1307" s="436"/>
      <c r="K1307" s="646">
        <f t="shared" si="20"/>
        <v>72</v>
      </c>
    </row>
    <row r="1308" spans="5:11" ht="15.6">
      <c r="E1308" s="466" t="s">
        <v>1163</v>
      </c>
      <c r="F1308" s="116" t="s">
        <v>1268</v>
      </c>
      <c r="G1308" s="116"/>
      <c r="H1308" s="621" t="s">
        <v>1159</v>
      </c>
      <c r="J1308" s="436"/>
      <c r="K1308" s="645" t="s">
        <v>690</v>
      </c>
    </row>
    <row r="1309" spans="5:11" ht="15.6">
      <c r="E1309" s="466" t="s">
        <v>357</v>
      </c>
      <c r="F1309" s="436">
        <v>349</v>
      </c>
      <c r="G1309" s="436">
        <f>F1309*2</f>
        <v>698</v>
      </c>
      <c r="H1309" s="621">
        <v>28</v>
      </c>
      <c r="J1309" s="116"/>
      <c r="K1309" s="646">
        <f t="shared" si="20"/>
        <v>49</v>
      </c>
    </row>
    <row r="1310" spans="5:11" ht="15.6">
      <c r="E1310" s="466" t="s">
        <v>1164</v>
      </c>
      <c r="F1310" s="436">
        <v>624</v>
      </c>
      <c r="G1310" s="436"/>
      <c r="H1310" s="621">
        <v>68</v>
      </c>
      <c r="J1310" s="436"/>
      <c r="K1310" s="646">
        <f t="shared" si="20"/>
        <v>89</v>
      </c>
    </row>
    <row r="1311" spans="5:11" ht="15.6">
      <c r="E1311" s="466" t="s">
        <v>1166</v>
      </c>
      <c r="F1311" s="436">
        <v>484</v>
      </c>
      <c r="G1311" s="436"/>
      <c r="H1311" s="621">
        <v>40</v>
      </c>
      <c r="J1311" s="119"/>
      <c r="K1311" s="646">
        <f t="shared" si="20"/>
        <v>61</v>
      </c>
    </row>
    <row r="1312" spans="5:11" ht="15.6">
      <c r="E1312" s="466" t="s">
        <v>1576</v>
      </c>
      <c r="F1312" s="436">
        <v>539</v>
      </c>
      <c r="G1312" s="436"/>
      <c r="H1312" s="621">
        <v>41</v>
      </c>
      <c r="J1312" s="116"/>
      <c r="K1312" s="646">
        <f t="shared" si="20"/>
        <v>62</v>
      </c>
    </row>
    <row r="1313" spans="5:11" ht="15.6">
      <c r="E1313" s="466" t="s">
        <v>1169</v>
      </c>
      <c r="F1313" s="436">
        <v>549</v>
      </c>
      <c r="G1313" s="436"/>
      <c r="H1313" s="621">
        <v>43</v>
      </c>
      <c r="J1313" s="436"/>
      <c r="K1313" s="646">
        <f t="shared" si="20"/>
        <v>64</v>
      </c>
    </row>
    <row r="1314" spans="5:11" ht="15.6">
      <c r="E1314" s="466" t="s">
        <v>1577</v>
      </c>
      <c r="F1314" s="436">
        <v>479</v>
      </c>
      <c r="G1314" s="436"/>
      <c r="H1314" s="621">
        <v>43</v>
      </c>
      <c r="J1314" s="436"/>
      <c r="K1314" s="646">
        <f t="shared" si="20"/>
        <v>64</v>
      </c>
    </row>
    <row r="1315" spans="5:11" ht="15.6">
      <c r="E1315" s="466" t="s">
        <v>1578</v>
      </c>
      <c r="F1315" s="436">
        <v>494</v>
      </c>
      <c r="G1315" s="436"/>
      <c r="H1315" s="621">
        <v>41</v>
      </c>
      <c r="J1315" s="436"/>
      <c r="K1315" s="646">
        <f t="shared" si="20"/>
        <v>62</v>
      </c>
    </row>
    <row r="1316" spans="5:11" ht="15.6">
      <c r="E1316" s="466" t="s">
        <v>1172</v>
      </c>
      <c r="F1316" s="436">
        <v>479</v>
      </c>
      <c r="G1316" s="436"/>
      <c r="H1316" s="621">
        <v>43</v>
      </c>
      <c r="J1316" s="436"/>
      <c r="K1316" s="646">
        <f t="shared" si="20"/>
        <v>64</v>
      </c>
    </row>
    <row r="1317" spans="5:11" ht="15.6">
      <c r="E1317" s="467" t="s">
        <v>1175</v>
      </c>
      <c r="F1317" s="436">
        <v>649</v>
      </c>
      <c r="G1317" s="436">
        <f>F1317*2</f>
        <v>1298</v>
      </c>
      <c r="H1317" s="621">
        <v>58</v>
      </c>
      <c r="J1317" s="436"/>
      <c r="K1317" s="646">
        <f t="shared" si="20"/>
        <v>79</v>
      </c>
    </row>
    <row r="1318" spans="5:11" ht="15.6">
      <c r="E1318" s="466" t="s">
        <v>1178</v>
      </c>
      <c r="F1318" s="436">
        <v>364</v>
      </c>
      <c r="G1318" s="436"/>
      <c r="H1318" s="621">
        <v>60</v>
      </c>
      <c r="J1318" s="436"/>
      <c r="K1318" s="646">
        <f t="shared" si="20"/>
        <v>81</v>
      </c>
    </row>
    <row r="1319" spans="5:11" ht="15.6">
      <c r="E1319" s="466" t="s">
        <v>1179</v>
      </c>
      <c r="F1319" s="436">
        <v>509</v>
      </c>
      <c r="G1319" s="436"/>
      <c r="H1319" s="621">
        <v>43</v>
      </c>
      <c r="J1319" s="436"/>
      <c r="K1319" s="646">
        <f t="shared" si="20"/>
        <v>64</v>
      </c>
    </row>
    <row r="1320" spans="5:11" ht="15.6">
      <c r="E1320" s="466" t="s">
        <v>1180</v>
      </c>
      <c r="F1320" s="436">
        <v>509</v>
      </c>
      <c r="G1320" s="436"/>
      <c r="H1320" s="621">
        <v>41</v>
      </c>
      <c r="J1320" s="436"/>
      <c r="K1320" s="646">
        <f t="shared" si="20"/>
        <v>62</v>
      </c>
    </row>
    <row r="1321" spans="5:11" ht="15.6">
      <c r="E1321" s="467" t="s">
        <v>1181</v>
      </c>
      <c r="F1321" s="436">
        <v>579</v>
      </c>
      <c r="G1321" s="436"/>
      <c r="H1321" s="621">
        <v>48</v>
      </c>
      <c r="J1321" s="436"/>
      <c r="K1321" s="646">
        <f t="shared" si="20"/>
        <v>69</v>
      </c>
    </row>
    <row r="1322" spans="5:11" ht="15.6">
      <c r="E1322" s="467" t="s">
        <v>1182</v>
      </c>
      <c r="F1322" s="436">
        <v>489</v>
      </c>
      <c r="G1322" s="436"/>
      <c r="H1322" s="621">
        <v>43</v>
      </c>
      <c r="J1322" s="436"/>
      <c r="K1322" s="646">
        <f t="shared" si="20"/>
        <v>64</v>
      </c>
    </row>
    <row r="1323" spans="5:11" ht="15.6">
      <c r="E1323" s="466" t="s">
        <v>1183</v>
      </c>
      <c r="F1323" s="436">
        <v>489</v>
      </c>
      <c r="G1323" s="436"/>
      <c r="H1323" s="621">
        <v>38</v>
      </c>
      <c r="J1323" s="436"/>
      <c r="K1323" s="646">
        <f t="shared" si="20"/>
        <v>59</v>
      </c>
    </row>
    <row r="1324" spans="5:11" ht="15.6">
      <c r="E1324" s="466" t="s">
        <v>1184</v>
      </c>
      <c r="F1324" s="436">
        <v>574</v>
      </c>
      <c r="G1324" s="436"/>
      <c r="H1324" s="621">
        <v>48</v>
      </c>
      <c r="J1324" s="436"/>
      <c r="K1324" s="646">
        <f t="shared" si="20"/>
        <v>69</v>
      </c>
    </row>
    <row r="1325" spans="5:11" ht="15.6">
      <c r="E1325" s="466" t="s">
        <v>1185</v>
      </c>
      <c r="F1325" s="436">
        <v>369</v>
      </c>
      <c r="G1325" s="436"/>
      <c r="H1325" s="621">
        <v>66</v>
      </c>
      <c r="J1325" s="436"/>
      <c r="K1325" s="646">
        <f t="shared" si="20"/>
        <v>87</v>
      </c>
    </row>
    <row r="1326" spans="5:11" ht="15.6">
      <c r="E1326" s="466" t="s">
        <v>1186</v>
      </c>
      <c r="F1326" s="436">
        <v>634</v>
      </c>
      <c r="G1326" s="436"/>
      <c r="H1326" s="621">
        <v>58</v>
      </c>
      <c r="J1326" s="436"/>
      <c r="K1326" s="646">
        <f t="shared" si="20"/>
        <v>79</v>
      </c>
    </row>
    <row r="1327" spans="5:11" ht="15.6">
      <c r="E1327" s="466" t="s">
        <v>1189</v>
      </c>
      <c r="F1327" s="436">
        <v>634</v>
      </c>
      <c r="G1327" s="436"/>
      <c r="H1327" s="621">
        <v>58</v>
      </c>
      <c r="J1327" s="436"/>
      <c r="K1327" s="646">
        <f t="shared" si="20"/>
        <v>79</v>
      </c>
    </row>
    <row r="1328" spans="5:11" ht="15.6">
      <c r="E1328" s="466" t="s">
        <v>357</v>
      </c>
      <c r="F1328" s="436">
        <v>489</v>
      </c>
      <c r="G1328" s="436"/>
      <c r="H1328" s="621">
        <v>31</v>
      </c>
      <c r="J1328" s="436"/>
      <c r="K1328" s="646">
        <f t="shared" si="20"/>
        <v>52</v>
      </c>
    </row>
    <row r="1329" spans="5:11" ht="46.8">
      <c r="E1329" s="468" t="s">
        <v>2285</v>
      </c>
      <c r="F1329" s="436">
        <v>534</v>
      </c>
      <c r="G1329" s="436"/>
      <c r="H1329" s="621">
        <v>53</v>
      </c>
      <c r="J1329" s="436"/>
      <c r="K1329" s="646">
        <f t="shared" si="20"/>
        <v>74</v>
      </c>
    </row>
    <row r="1330" spans="5:11" ht="15.6">
      <c r="E1330" s="466" t="s">
        <v>1579</v>
      </c>
      <c r="F1330" s="436">
        <v>479</v>
      </c>
      <c r="G1330" s="436"/>
      <c r="H1330" s="621">
        <v>41</v>
      </c>
      <c r="J1330" s="436"/>
      <c r="K1330" s="646">
        <f t="shared" si="20"/>
        <v>62</v>
      </c>
    </row>
    <row r="1331" spans="5:11" ht="15.6">
      <c r="E1331" s="466" t="s">
        <v>1192</v>
      </c>
      <c r="F1331" s="116" t="s">
        <v>1268</v>
      </c>
      <c r="G1331" s="116"/>
      <c r="H1331" s="621" t="s">
        <v>1159</v>
      </c>
      <c r="J1331" s="436"/>
      <c r="K1331" s="646" t="s">
        <v>690</v>
      </c>
    </row>
    <row r="1332" spans="5:11" ht="15.6">
      <c r="E1332" s="466" t="s">
        <v>1193</v>
      </c>
      <c r="F1332" s="436">
        <v>529</v>
      </c>
      <c r="G1332" s="119"/>
      <c r="H1332" s="621">
        <v>43</v>
      </c>
      <c r="J1332" s="436"/>
      <c r="K1332" s="646">
        <f t="shared" si="20"/>
        <v>64</v>
      </c>
    </row>
    <row r="1333" spans="5:11" ht="15.6">
      <c r="E1333" s="466" t="s">
        <v>1194</v>
      </c>
      <c r="F1333" s="436">
        <v>509</v>
      </c>
      <c r="G1333" s="119"/>
      <c r="H1333" s="621">
        <v>43</v>
      </c>
      <c r="J1333" s="436"/>
      <c r="K1333" s="646">
        <f t="shared" si="20"/>
        <v>64</v>
      </c>
    </row>
    <row r="1334" spans="5:11" ht="15.6">
      <c r="E1334" s="466" t="s">
        <v>1195</v>
      </c>
      <c r="F1334" s="436">
        <v>524</v>
      </c>
      <c r="G1334" s="119"/>
      <c r="H1334" s="621">
        <v>43</v>
      </c>
      <c r="J1334" s="436"/>
      <c r="K1334" s="646">
        <f>SUM(H1334+14+7)</f>
        <v>64</v>
      </c>
    </row>
    <row r="1335" spans="5:11">
      <c r="E1335" s="450"/>
      <c r="F1335" s="562"/>
      <c r="G1335" s="116"/>
      <c r="H1335" s="590"/>
      <c r="J1335" s="116"/>
      <c r="K1335" s="646"/>
    </row>
    <row r="1336" spans="5:11" ht="15.6">
      <c r="E1336" s="454"/>
      <c r="F1336" s="552"/>
      <c r="G1336" s="552"/>
      <c r="H1336" s="495"/>
      <c r="J1336" s="436"/>
      <c r="K1336" s="646"/>
    </row>
    <row r="1337" spans="5:11" ht="15.6">
      <c r="E1337" s="454"/>
      <c r="F1337" s="552"/>
      <c r="G1337" s="552"/>
      <c r="H1337" s="495"/>
      <c r="J1337" s="436"/>
      <c r="K1337" s="646"/>
    </row>
    <row r="1338" spans="5:11" ht="15.6">
      <c r="E1338" s="454"/>
      <c r="F1338" s="552"/>
      <c r="G1338" s="552"/>
      <c r="H1338" s="495"/>
      <c r="J1338" s="436"/>
      <c r="K1338" s="646"/>
    </row>
    <row r="1339" spans="5:11">
      <c r="E1339" s="450"/>
      <c r="F1339" s="552"/>
      <c r="G1339" s="552"/>
      <c r="H1339" s="495"/>
      <c r="J1339" s="450"/>
      <c r="K1339" s="646"/>
    </row>
    <row r="1340" spans="5:11">
      <c r="E1340" s="450"/>
      <c r="F1340" s="552"/>
      <c r="G1340" s="552"/>
      <c r="H1340" s="495"/>
      <c r="J1340" s="552"/>
      <c r="K1340" s="646"/>
    </row>
    <row r="1341" spans="5:11">
      <c r="E1341" s="449" t="s">
        <v>2085</v>
      </c>
      <c r="F1341" s="559"/>
      <c r="G1341" s="559"/>
      <c r="H1341" s="577"/>
      <c r="J1341" s="552"/>
      <c r="K1341" s="646"/>
    </row>
    <row r="1342" spans="5:11">
      <c r="E1342" s="458"/>
      <c r="F1342" s="559" t="s">
        <v>1242</v>
      </c>
      <c r="G1342" s="559" t="s">
        <v>1387</v>
      </c>
      <c r="H1342" s="567" t="s">
        <v>2477</v>
      </c>
      <c r="J1342" s="552"/>
      <c r="K1342" s="646"/>
    </row>
    <row r="1343" spans="5:11" ht="15.6">
      <c r="E1343" s="466" t="s">
        <v>1197</v>
      </c>
      <c r="F1343" s="436">
        <v>479</v>
      </c>
      <c r="G1343" s="119"/>
      <c r="H1343" s="621">
        <v>44</v>
      </c>
      <c r="J1343" s="552"/>
      <c r="K1343" s="646">
        <f t="shared" si="20"/>
        <v>65</v>
      </c>
    </row>
    <row r="1344" spans="5:11" ht="15.6">
      <c r="E1344" s="466" t="s">
        <v>1198</v>
      </c>
      <c r="F1344" s="436">
        <v>509</v>
      </c>
      <c r="G1344" s="119"/>
      <c r="H1344" s="621">
        <v>41</v>
      </c>
      <c r="J1344" s="552"/>
      <c r="K1344" s="646">
        <f t="shared" si="20"/>
        <v>62</v>
      </c>
    </row>
    <row r="1345" spans="5:11" ht="15.6">
      <c r="E1345" s="466" t="s">
        <v>442</v>
      </c>
      <c r="F1345" s="436">
        <v>369</v>
      </c>
      <c r="G1345" s="119"/>
      <c r="H1345" s="621">
        <v>58</v>
      </c>
      <c r="J1345" s="559"/>
      <c r="K1345" s="646">
        <f t="shared" si="20"/>
        <v>79</v>
      </c>
    </row>
    <row r="1346" spans="5:11" ht="15.6">
      <c r="E1346" s="466" t="s">
        <v>1580</v>
      </c>
      <c r="F1346" s="436">
        <v>534</v>
      </c>
      <c r="G1346" s="119"/>
      <c r="H1346" s="621">
        <v>48</v>
      </c>
      <c r="J1346" s="559"/>
      <c r="K1346" s="646">
        <f t="shared" ref="K1346:K1395" si="21">SUM(H1346+14+7)</f>
        <v>69</v>
      </c>
    </row>
    <row r="1347" spans="5:11" ht="15.6">
      <c r="E1347" s="467" t="s">
        <v>1201</v>
      </c>
      <c r="F1347" s="436">
        <v>659</v>
      </c>
      <c r="G1347" s="119"/>
      <c r="H1347" s="621">
        <v>58</v>
      </c>
      <c r="J1347" s="436"/>
      <c r="K1347" s="646">
        <f t="shared" si="21"/>
        <v>79</v>
      </c>
    </row>
    <row r="1348" spans="5:11" ht="15.6">
      <c r="E1348" s="466" t="s">
        <v>1203</v>
      </c>
      <c r="F1348" s="436">
        <v>499</v>
      </c>
      <c r="G1348" s="119"/>
      <c r="H1348" s="621">
        <v>41</v>
      </c>
      <c r="J1348" s="436"/>
      <c r="K1348" s="646">
        <f t="shared" si="21"/>
        <v>62</v>
      </c>
    </row>
    <row r="1349" spans="5:11" ht="15.6">
      <c r="E1349" s="466" t="s">
        <v>1204</v>
      </c>
      <c r="F1349" s="436">
        <v>399</v>
      </c>
      <c r="G1349" s="119"/>
      <c r="H1349" s="621">
        <v>68</v>
      </c>
      <c r="J1349" s="436"/>
      <c r="K1349" s="646">
        <f t="shared" si="21"/>
        <v>89</v>
      </c>
    </row>
    <row r="1350" spans="5:11" ht="39.6">
      <c r="E1350" s="467" t="s">
        <v>1581</v>
      </c>
      <c r="F1350" s="119" t="s">
        <v>1584</v>
      </c>
      <c r="G1350" s="119"/>
      <c r="H1350" s="623"/>
      <c r="J1350" s="436"/>
      <c r="K1350" s="646">
        <f>SUM(H1366+14+7)</f>
        <v>66</v>
      </c>
    </row>
    <row r="1351" spans="5:11" ht="15.6">
      <c r="E1351" s="466" t="s">
        <v>1205</v>
      </c>
      <c r="F1351" s="436">
        <v>579</v>
      </c>
      <c r="G1351" s="436"/>
      <c r="H1351" s="621">
        <v>43</v>
      </c>
      <c r="J1351" s="436"/>
      <c r="K1351" s="646">
        <f t="shared" si="21"/>
        <v>64</v>
      </c>
    </row>
    <row r="1352" spans="5:11" ht="15.6">
      <c r="E1352" s="466" t="s">
        <v>1206</v>
      </c>
      <c r="F1352" s="436">
        <v>534</v>
      </c>
      <c r="G1352" s="436"/>
      <c r="H1352" s="621">
        <v>48</v>
      </c>
      <c r="J1352" s="436"/>
      <c r="K1352" s="646">
        <f t="shared" si="21"/>
        <v>69</v>
      </c>
    </row>
    <row r="1353" spans="5:11" ht="15.6">
      <c r="E1353" s="466" t="s">
        <v>1207</v>
      </c>
      <c r="F1353" s="436">
        <v>489</v>
      </c>
      <c r="G1353" s="436"/>
      <c r="H1353" s="621">
        <v>41</v>
      </c>
      <c r="J1353" s="436"/>
      <c r="K1353" s="646">
        <f t="shared" si="21"/>
        <v>62</v>
      </c>
    </row>
    <row r="1354" spans="5:11" ht="15.6">
      <c r="E1354" s="466" t="s">
        <v>1208</v>
      </c>
      <c r="F1354" s="436">
        <v>534</v>
      </c>
      <c r="G1354" s="436"/>
      <c r="H1354" s="621">
        <v>43</v>
      </c>
      <c r="J1354" s="119"/>
      <c r="K1354" s="646">
        <f t="shared" si="21"/>
        <v>64</v>
      </c>
    </row>
    <row r="1355" spans="5:11" ht="15.6">
      <c r="E1355" s="466" t="s">
        <v>1209</v>
      </c>
      <c r="F1355" s="436">
        <v>539</v>
      </c>
      <c r="G1355" s="436"/>
      <c r="H1355" s="621">
        <v>43</v>
      </c>
      <c r="J1355" s="436"/>
      <c r="K1355" s="646">
        <f t="shared" si="21"/>
        <v>64</v>
      </c>
    </row>
    <row r="1356" spans="5:11" ht="15.6">
      <c r="E1356" s="467" t="s">
        <v>1210</v>
      </c>
      <c r="F1356" s="436" t="s">
        <v>1162</v>
      </c>
      <c r="G1356" s="436"/>
      <c r="H1356" s="621">
        <v>51</v>
      </c>
      <c r="J1356" s="436"/>
      <c r="K1356" s="646">
        <f t="shared" si="21"/>
        <v>72</v>
      </c>
    </row>
    <row r="1357" spans="5:11" ht="15.6">
      <c r="E1357" s="466" t="s">
        <v>1211</v>
      </c>
      <c r="F1357" s="436">
        <v>534</v>
      </c>
      <c r="G1357" s="436"/>
      <c r="H1357" s="621">
        <v>48</v>
      </c>
      <c r="J1357" s="436"/>
      <c r="K1357" s="646">
        <f t="shared" si="21"/>
        <v>69</v>
      </c>
    </row>
    <row r="1358" spans="5:11">
      <c r="E1358" s="469" t="s">
        <v>1582</v>
      </c>
      <c r="F1358" s="530" t="s">
        <v>1470</v>
      </c>
      <c r="G1358" s="530"/>
      <c r="H1358" s="436" t="s">
        <v>2481</v>
      </c>
      <c r="J1358" s="436"/>
      <c r="K1358" s="645" t="s">
        <v>690</v>
      </c>
    </row>
    <row r="1359" spans="5:11" ht="15.6">
      <c r="E1359" s="466" t="s">
        <v>1609</v>
      </c>
      <c r="F1359" s="436">
        <v>699</v>
      </c>
      <c r="G1359" s="436"/>
      <c r="H1359" s="621">
        <v>58</v>
      </c>
      <c r="J1359" s="436"/>
      <c r="K1359" s="646">
        <f t="shared" si="21"/>
        <v>79</v>
      </c>
    </row>
    <row r="1360" spans="5:11" ht="15.6">
      <c r="E1360" s="467" t="s">
        <v>2268</v>
      </c>
      <c r="F1360" s="436">
        <v>659</v>
      </c>
      <c r="G1360" s="436"/>
      <c r="H1360" s="621">
        <v>63</v>
      </c>
      <c r="J1360" s="436"/>
      <c r="K1360" s="646">
        <f t="shared" si="21"/>
        <v>84</v>
      </c>
    </row>
    <row r="1361" spans="5:11" ht="15.6">
      <c r="E1361" s="467" t="s">
        <v>1220</v>
      </c>
      <c r="F1361" s="436">
        <v>399</v>
      </c>
      <c r="G1361" s="436"/>
      <c r="H1361" s="621">
        <v>73</v>
      </c>
      <c r="J1361" s="436"/>
      <c r="K1361" s="646">
        <f t="shared" si="21"/>
        <v>94</v>
      </c>
    </row>
    <row r="1362" spans="5:11" ht="15.6">
      <c r="E1362" s="467" t="s">
        <v>1223</v>
      </c>
      <c r="F1362" s="436">
        <v>539</v>
      </c>
      <c r="G1362" s="436">
        <f>F1362*2</f>
        <v>1078</v>
      </c>
      <c r="H1362" s="621">
        <v>61</v>
      </c>
      <c r="J1362" s="530"/>
      <c r="K1362" s="646">
        <f t="shared" si="21"/>
        <v>82</v>
      </c>
    </row>
    <row r="1363" spans="5:11" ht="15.6">
      <c r="E1363" s="466" t="s">
        <v>1224</v>
      </c>
      <c r="F1363" s="436">
        <v>544</v>
      </c>
      <c r="G1363" s="436"/>
      <c r="H1363" s="621">
        <v>48</v>
      </c>
      <c r="J1363" s="436"/>
      <c r="K1363" s="646">
        <f t="shared" si="21"/>
        <v>69</v>
      </c>
    </row>
    <row r="1364" spans="5:11" ht="15.6">
      <c r="E1364" s="466" t="s">
        <v>1608</v>
      </c>
      <c r="F1364" s="436">
        <v>719</v>
      </c>
      <c r="G1364" s="436">
        <f>F1364*2</f>
        <v>1438</v>
      </c>
      <c r="H1364" s="621">
        <v>68</v>
      </c>
      <c r="J1364" s="436"/>
      <c r="K1364" s="646">
        <f t="shared" si="21"/>
        <v>89</v>
      </c>
    </row>
    <row r="1365" spans="5:11" ht="15.6">
      <c r="E1365" s="466" t="s">
        <v>1228</v>
      </c>
      <c r="F1365" s="436">
        <v>479</v>
      </c>
      <c r="G1365" s="436"/>
      <c r="H1365" s="621">
        <v>40</v>
      </c>
      <c r="J1365" s="436"/>
      <c r="K1365" s="646">
        <f t="shared" si="21"/>
        <v>61</v>
      </c>
    </row>
    <row r="1366" spans="5:11" ht="15.6">
      <c r="E1366" s="466" t="s">
        <v>42</v>
      </c>
      <c r="F1366" s="436">
        <v>369</v>
      </c>
      <c r="G1366" s="436"/>
      <c r="H1366" s="621">
        <v>45</v>
      </c>
      <c r="J1366" s="436"/>
      <c r="K1366" s="646">
        <f t="shared" si="21"/>
        <v>66</v>
      </c>
    </row>
    <row r="1367" spans="5:11" ht="15.6">
      <c r="E1367" s="466" t="s">
        <v>1233</v>
      </c>
      <c r="F1367" s="436">
        <v>504</v>
      </c>
      <c r="G1367" s="436"/>
      <c r="H1367" s="621">
        <v>41</v>
      </c>
      <c r="J1367" s="436"/>
      <c r="K1367" s="646">
        <f t="shared" si="21"/>
        <v>62</v>
      </c>
    </row>
    <row r="1368" spans="5:11" ht="15.6">
      <c r="E1368" s="466" t="s">
        <v>1234</v>
      </c>
      <c r="F1368" s="436">
        <v>519</v>
      </c>
      <c r="G1368" s="436"/>
      <c r="H1368" s="621">
        <v>41</v>
      </c>
      <c r="J1368" s="436"/>
      <c r="K1368" s="646">
        <f t="shared" si="21"/>
        <v>62</v>
      </c>
    </row>
    <row r="1369" spans="5:11" ht="15.6">
      <c r="E1369" s="466" t="s">
        <v>1235</v>
      </c>
      <c r="F1369" s="436">
        <v>379</v>
      </c>
      <c r="G1369" s="436"/>
      <c r="H1369" s="621">
        <v>61</v>
      </c>
      <c r="J1369" s="436"/>
      <c r="K1369" s="646">
        <f t="shared" si="21"/>
        <v>82</v>
      </c>
    </row>
    <row r="1370" spans="5:11" ht="15.6">
      <c r="E1370" s="466" t="s">
        <v>1236</v>
      </c>
      <c r="F1370" s="436">
        <v>564</v>
      </c>
      <c r="G1370" s="436"/>
      <c r="H1370" s="621">
        <v>48</v>
      </c>
      <c r="J1370" s="436"/>
      <c r="K1370" s="646">
        <f t="shared" si="21"/>
        <v>69</v>
      </c>
    </row>
    <row r="1371" spans="5:11" ht="15.6">
      <c r="E1371" s="466" t="s">
        <v>1241</v>
      </c>
      <c r="F1371" s="436">
        <v>489</v>
      </c>
      <c r="G1371" s="436"/>
      <c r="H1371" s="621">
        <v>41</v>
      </c>
      <c r="J1371" s="436"/>
      <c r="K1371" s="646">
        <f t="shared" si="21"/>
        <v>62</v>
      </c>
    </row>
    <row r="1372" spans="5:11" ht="15.6">
      <c r="E1372" s="466" t="s">
        <v>1610</v>
      </c>
      <c r="F1372" s="150">
        <v>452</v>
      </c>
      <c r="G1372" s="624">
        <f>F1372*1.2326</f>
        <v>557.13519999999994</v>
      </c>
      <c r="H1372" s="625">
        <v>39</v>
      </c>
      <c r="J1372" s="436"/>
      <c r="K1372" s="646">
        <f t="shared" si="21"/>
        <v>60</v>
      </c>
    </row>
    <row r="1373" spans="5:11">
      <c r="H1373" s="626"/>
      <c r="J1373" s="436"/>
      <c r="K1373" s="646"/>
    </row>
    <row r="1374" spans="5:11" ht="15.6">
      <c r="E1374" s="434" t="s">
        <v>2184</v>
      </c>
      <c r="F1374" s="451"/>
      <c r="G1374" s="451"/>
      <c r="H1374" s="625"/>
      <c r="J1374" s="436"/>
      <c r="K1374" s="646"/>
    </row>
    <row r="1375" spans="5:11">
      <c r="E1375" s="435" t="s">
        <v>907</v>
      </c>
      <c r="F1375" s="627"/>
      <c r="G1375" s="627"/>
      <c r="H1375" s="626"/>
      <c r="J1375" s="436"/>
      <c r="K1375" s="646"/>
    </row>
    <row r="1376" spans="5:11">
      <c r="E1376" s="435" t="s">
        <v>2178</v>
      </c>
      <c r="F1376" s="628"/>
      <c r="G1376" s="629"/>
      <c r="H1376" s="625"/>
      <c r="J1376" s="150"/>
      <c r="K1376" s="646"/>
    </row>
    <row r="1377" spans="5:11">
      <c r="E1377" s="432" t="s">
        <v>43</v>
      </c>
      <c r="F1377" s="432">
        <v>313</v>
      </c>
      <c r="G1377" s="432"/>
      <c r="H1377" s="626">
        <v>30</v>
      </c>
      <c r="K1377" s="646">
        <f t="shared" si="21"/>
        <v>51</v>
      </c>
    </row>
    <row r="1378" spans="5:11">
      <c r="E1378" s="436"/>
      <c r="F1378" s="451"/>
      <c r="G1378" s="451"/>
      <c r="H1378" s="625"/>
      <c r="K1378" s="646"/>
    </row>
    <row r="1379" spans="5:11">
      <c r="E1379" s="435" t="s">
        <v>2185</v>
      </c>
      <c r="F1379" s="629" t="s">
        <v>1242</v>
      </c>
      <c r="G1379" s="629" t="s">
        <v>2228</v>
      </c>
      <c r="H1379" s="630"/>
      <c r="K1379" s="646"/>
    </row>
    <row r="1380" spans="5:11" ht="26.4">
      <c r="E1380" s="451" t="s">
        <v>1678</v>
      </c>
      <c r="F1380" s="101" t="s">
        <v>2462</v>
      </c>
      <c r="G1380" s="101" t="s">
        <v>2462</v>
      </c>
      <c r="H1380" s="562">
        <v>40</v>
      </c>
      <c r="K1380" s="646">
        <f t="shared" si="21"/>
        <v>61</v>
      </c>
    </row>
    <row r="1381" spans="5:11" ht="26.4">
      <c r="E1381" s="451" t="s">
        <v>1679</v>
      </c>
      <c r="F1381" s="101" t="s">
        <v>2462</v>
      </c>
      <c r="G1381" s="101" t="s">
        <v>2462</v>
      </c>
      <c r="H1381" s="562">
        <v>40</v>
      </c>
      <c r="K1381" s="646">
        <f t="shared" si="21"/>
        <v>61</v>
      </c>
    </row>
    <row r="1382" spans="5:11" ht="26.4">
      <c r="E1382" s="451" t="s">
        <v>2239</v>
      </c>
      <c r="F1382" s="101" t="s">
        <v>2462</v>
      </c>
      <c r="G1382" s="101" t="s">
        <v>2462</v>
      </c>
      <c r="H1382" s="562">
        <v>40</v>
      </c>
      <c r="K1382" s="646">
        <f t="shared" si="21"/>
        <v>61</v>
      </c>
    </row>
    <row r="1383" spans="5:11" ht="26.4">
      <c r="E1383" s="451" t="s">
        <v>2186</v>
      </c>
      <c r="F1383" s="101" t="s">
        <v>2462</v>
      </c>
      <c r="G1383" s="101" t="s">
        <v>2462</v>
      </c>
      <c r="H1383" s="562">
        <v>40</v>
      </c>
      <c r="K1383" s="646">
        <f t="shared" si="21"/>
        <v>61</v>
      </c>
    </row>
    <row r="1384" spans="5:11" ht="26.4">
      <c r="E1384" s="451" t="s">
        <v>1680</v>
      </c>
      <c r="F1384" s="101" t="s">
        <v>2462</v>
      </c>
      <c r="G1384" s="101" t="s">
        <v>2462</v>
      </c>
      <c r="H1384" s="562">
        <v>40</v>
      </c>
      <c r="K1384" s="646">
        <f t="shared" si="21"/>
        <v>61</v>
      </c>
    </row>
    <row r="1385" spans="5:11" ht="26.4">
      <c r="E1385" s="451" t="s">
        <v>2187</v>
      </c>
      <c r="F1385" s="101" t="s">
        <v>2462</v>
      </c>
      <c r="G1385" s="101" t="s">
        <v>2462</v>
      </c>
      <c r="H1385" s="562">
        <v>40</v>
      </c>
      <c r="K1385" s="646">
        <f t="shared" si="21"/>
        <v>61</v>
      </c>
    </row>
    <row r="1386" spans="5:11">
      <c r="E1386" s="451"/>
      <c r="F1386" s="436"/>
      <c r="G1386" s="436"/>
      <c r="H1386" s="562">
        <v>22</v>
      </c>
      <c r="K1386" s="646">
        <f t="shared" si="21"/>
        <v>43</v>
      </c>
    </row>
    <row r="1387" spans="5:11">
      <c r="E1387" s="435" t="s">
        <v>2185</v>
      </c>
      <c r="F1387" s="629" t="s">
        <v>2188</v>
      </c>
      <c r="G1387" s="629" t="s">
        <v>2189</v>
      </c>
      <c r="H1387" s="562"/>
      <c r="K1387" s="646">
        <f t="shared" si="21"/>
        <v>21</v>
      </c>
    </row>
    <row r="1388" spans="5:11" ht="26.4">
      <c r="E1388" s="451" t="s">
        <v>376</v>
      </c>
      <c r="F1388" s="101" t="s">
        <v>2462</v>
      </c>
      <c r="G1388" s="101" t="s">
        <v>2462</v>
      </c>
      <c r="H1388" s="562">
        <v>38</v>
      </c>
      <c r="K1388" s="646">
        <f t="shared" si="21"/>
        <v>59</v>
      </c>
    </row>
    <row r="1389" spans="5:11" ht="26.4">
      <c r="E1389" s="451" t="s">
        <v>32</v>
      </c>
      <c r="F1389" s="101" t="s">
        <v>2462</v>
      </c>
      <c r="G1389" s="101" t="s">
        <v>2462</v>
      </c>
      <c r="H1389" s="562">
        <v>38</v>
      </c>
      <c r="K1389" s="646">
        <f t="shared" si="21"/>
        <v>59</v>
      </c>
    </row>
    <row r="1390" spans="5:11">
      <c r="H1390" s="562"/>
      <c r="K1390" s="646"/>
    </row>
    <row r="1391" spans="5:11">
      <c r="E1391" s="449" t="s">
        <v>2190</v>
      </c>
      <c r="F1391" s="564"/>
      <c r="G1391" s="564"/>
      <c r="H1391" s="562"/>
      <c r="K1391" s="646"/>
    </row>
    <row r="1392" spans="5:11">
      <c r="E1392" s="449" t="s">
        <v>2178</v>
      </c>
      <c r="F1392" s="587" t="s">
        <v>1242</v>
      </c>
      <c r="G1392" s="587"/>
      <c r="H1392" s="631" t="s">
        <v>2477</v>
      </c>
      <c r="K1392" s="646"/>
    </row>
    <row r="1393" spans="5:13">
      <c r="E1393" s="450" t="s">
        <v>344</v>
      </c>
      <c r="F1393" s="450">
        <v>292</v>
      </c>
      <c r="G1393" s="450"/>
      <c r="H1393" s="561">
        <v>23</v>
      </c>
      <c r="K1393" s="646">
        <f t="shared" si="21"/>
        <v>44</v>
      </c>
      <c r="M1393" s="91">
        <f>SUM(F1393)</f>
        <v>292</v>
      </c>
    </row>
    <row r="1394" spans="5:13">
      <c r="E1394" s="450" t="s">
        <v>1677</v>
      </c>
      <c r="F1394" s="450">
        <v>319</v>
      </c>
      <c r="G1394" s="450"/>
      <c r="H1394" s="561">
        <v>26</v>
      </c>
      <c r="K1394" s="646">
        <f t="shared" si="21"/>
        <v>47</v>
      </c>
      <c r="M1394" s="91">
        <f t="shared" ref="M1394:M1395" si="22">SUM(F1394)</f>
        <v>319</v>
      </c>
    </row>
    <row r="1395" spans="5:13">
      <c r="E1395" s="117" t="s">
        <v>2250</v>
      </c>
      <c r="F1395" s="461">
        <v>292</v>
      </c>
      <c r="G1395" s="461"/>
      <c r="H1395" s="117">
        <v>23</v>
      </c>
      <c r="I1395" s="91"/>
      <c r="J1395" s="91"/>
      <c r="K1395" s="646">
        <f t="shared" si="21"/>
        <v>44</v>
      </c>
      <c r="M1395" s="91">
        <f t="shared" si="22"/>
        <v>292</v>
      </c>
    </row>
    <row r="1396" spans="5:13">
      <c r="E1396" s="584"/>
      <c r="F1396" s="584"/>
      <c r="G1396" s="461"/>
      <c r="H1396" s="117"/>
      <c r="I1396" s="91"/>
      <c r="J1396" s="91"/>
      <c r="K1396" s="646"/>
    </row>
    <row r="1397" spans="5:13" ht="27" customHeight="1">
      <c r="E1397" s="455" t="s">
        <v>2191</v>
      </c>
      <c r="F1397" s="632" t="s">
        <v>2401</v>
      </c>
      <c r="G1397" s="587" t="s">
        <v>1387</v>
      </c>
      <c r="H1397" s="117"/>
      <c r="I1397" s="632" t="s">
        <v>2401</v>
      </c>
      <c r="J1397" s="587" t="s">
        <v>2229</v>
      </c>
      <c r="K1397" s="647" t="s">
        <v>2477</v>
      </c>
      <c r="L1397" s="647" t="s">
        <v>2485</v>
      </c>
      <c r="M1397" s="647" t="s">
        <v>2488</v>
      </c>
    </row>
    <row r="1398" spans="5:13">
      <c r="E1398" s="116" t="s">
        <v>1612</v>
      </c>
      <c r="F1398" s="450">
        <v>346</v>
      </c>
      <c r="G1398" s="116"/>
      <c r="H1398" s="562">
        <v>292</v>
      </c>
      <c r="I1398" s="450">
        <f t="shared" ref="I1398:I1420" si="23">SUM(J1398+H1366)</f>
        <v>99</v>
      </c>
      <c r="J1398" s="108">
        <v>54</v>
      </c>
      <c r="K1398" s="648">
        <v>33</v>
      </c>
      <c r="L1398" s="91">
        <f>SUM(K1398+H1393+14+7)</f>
        <v>77</v>
      </c>
      <c r="M1398" s="91">
        <f>SUM(J1398*3)+H1398</f>
        <v>454</v>
      </c>
    </row>
    <row r="1399" spans="5:13">
      <c r="E1399" s="116" t="s">
        <v>1613</v>
      </c>
      <c r="F1399" s="450">
        <v>363</v>
      </c>
      <c r="G1399" s="116"/>
      <c r="H1399" s="562">
        <v>292</v>
      </c>
      <c r="I1399" s="450">
        <f t="shared" si="23"/>
        <v>112</v>
      </c>
      <c r="J1399" s="108">
        <v>71</v>
      </c>
      <c r="K1399" s="648">
        <v>33</v>
      </c>
      <c r="L1399" s="91">
        <f>SUM(K1399+H1393+14+7)</f>
        <v>77</v>
      </c>
      <c r="M1399" s="91">
        <f t="shared" ref="M1399:M1419" si="24">SUM(J1399*3)+H1399</f>
        <v>505</v>
      </c>
    </row>
    <row r="1400" spans="5:13">
      <c r="E1400" s="116" t="s">
        <v>1614</v>
      </c>
      <c r="F1400" s="450">
        <v>361</v>
      </c>
      <c r="G1400" s="116"/>
      <c r="H1400" s="562">
        <v>292</v>
      </c>
      <c r="I1400" s="450">
        <f t="shared" si="23"/>
        <v>110</v>
      </c>
      <c r="J1400" s="108">
        <v>69</v>
      </c>
      <c r="K1400" s="648">
        <v>33</v>
      </c>
      <c r="L1400" s="91">
        <f>SUM(K1400+H1393+14+7)</f>
        <v>77</v>
      </c>
      <c r="M1400" s="91">
        <f t="shared" si="24"/>
        <v>499</v>
      </c>
    </row>
    <row r="1401" spans="5:13">
      <c r="E1401" s="116" t="s">
        <v>1615</v>
      </c>
      <c r="F1401" s="450">
        <v>336</v>
      </c>
      <c r="G1401" s="116"/>
      <c r="H1401" s="562">
        <v>292</v>
      </c>
      <c r="I1401" s="450">
        <f t="shared" si="23"/>
        <v>105</v>
      </c>
      <c r="J1401" s="108">
        <v>44</v>
      </c>
      <c r="K1401" s="648">
        <v>33</v>
      </c>
      <c r="L1401" s="91">
        <f>SUM(K1401+H1393+14+7)</f>
        <v>77</v>
      </c>
      <c r="M1401" s="91">
        <f t="shared" si="24"/>
        <v>424</v>
      </c>
    </row>
    <row r="1402" spans="5:13" ht="13.2" customHeight="1">
      <c r="E1402" s="116" t="s">
        <v>1616</v>
      </c>
      <c r="F1402" s="450">
        <v>368</v>
      </c>
      <c r="G1402" s="116"/>
      <c r="H1402" s="562">
        <v>292</v>
      </c>
      <c r="I1402" s="450">
        <f t="shared" si="23"/>
        <v>124</v>
      </c>
      <c r="J1402" s="108">
        <v>76</v>
      </c>
      <c r="K1402" s="648">
        <v>33</v>
      </c>
      <c r="L1402" s="91">
        <f>SUM(K1402+H1393+14+7)</f>
        <v>77</v>
      </c>
      <c r="M1402" s="91">
        <f t="shared" si="24"/>
        <v>520</v>
      </c>
    </row>
    <row r="1403" spans="5:13">
      <c r="E1403" s="116" t="s">
        <v>1617</v>
      </c>
      <c r="F1403" s="450">
        <v>396</v>
      </c>
      <c r="G1403" s="116"/>
      <c r="H1403" s="562">
        <v>292</v>
      </c>
      <c r="I1403" s="450">
        <f t="shared" si="23"/>
        <v>145</v>
      </c>
      <c r="J1403" s="108">
        <v>104</v>
      </c>
      <c r="K1403" s="648">
        <v>33</v>
      </c>
      <c r="L1403" s="91">
        <f>SUM(K1403+H1393+14+7)</f>
        <v>77</v>
      </c>
      <c r="M1403" s="91">
        <f t="shared" si="24"/>
        <v>604</v>
      </c>
    </row>
    <row r="1404" spans="5:13">
      <c r="E1404" s="116" t="s">
        <v>1618</v>
      </c>
      <c r="F1404" s="450">
        <v>355</v>
      </c>
      <c r="G1404" s="116"/>
      <c r="H1404" s="562">
        <v>292</v>
      </c>
      <c r="I1404" s="450">
        <f t="shared" si="23"/>
        <v>102</v>
      </c>
      <c r="J1404" s="108">
        <v>63</v>
      </c>
      <c r="K1404" s="648">
        <v>33</v>
      </c>
      <c r="L1404" s="91">
        <f>SUM(K1404+H1393+14+7)</f>
        <v>77</v>
      </c>
      <c r="M1404" s="91">
        <f t="shared" si="24"/>
        <v>481</v>
      </c>
    </row>
    <row r="1405" spans="5:13">
      <c r="E1405" s="116" t="s">
        <v>1619</v>
      </c>
      <c r="F1405" s="450">
        <v>363</v>
      </c>
      <c r="G1405" s="116"/>
      <c r="H1405" s="562">
        <v>292</v>
      </c>
      <c r="I1405" s="450">
        <f t="shared" si="23"/>
        <v>71</v>
      </c>
      <c r="J1405" s="108">
        <v>71</v>
      </c>
      <c r="K1405" s="648">
        <v>33</v>
      </c>
      <c r="L1405" s="91">
        <f>SUM(K1405+H1393+14+7)</f>
        <v>77</v>
      </c>
      <c r="M1405" s="91">
        <f t="shared" si="24"/>
        <v>505</v>
      </c>
    </row>
    <row r="1406" spans="5:13">
      <c r="E1406" s="116" t="s">
        <v>291</v>
      </c>
      <c r="F1406" s="450">
        <v>351</v>
      </c>
      <c r="G1406" s="116"/>
      <c r="H1406" s="562">
        <v>292</v>
      </c>
      <c r="I1406" s="450">
        <f t="shared" si="23"/>
        <v>59</v>
      </c>
      <c r="J1406" s="108">
        <v>59</v>
      </c>
      <c r="K1406" s="648">
        <v>33</v>
      </c>
      <c r="L1406" s="91">
        <f>SUM(K1406+H1393+14+7)</f>
        <v>77</v>
      </c>
      <c r="M1406" s="91">
        <f t="shared" si="24"/>
        <v>469</v>
      </c>
    </row>
    <row r="1407" spans="5:13">
      <c r="E1407" s="116" t="s">
        <v>1620</v>
      </c>
      <c r="F1407" s="450">
        <v>360</v>
      </c>
      <c r="G1407" s="116"/>
      <c r="H1407" s="562">
        <v>292</v>
      </c>
      <c r="I1407" s="450">
        <f t="shared" si="23"/>
        <v>68</v>
      </c>
      <c r="J1407" s="108">
        <v>68</v>
      </c>
      <c r="K1407" s="648">
        <v>33</v>
      </c>
      <c r="L1407" s="652">
        <f>SUM(K1407+H1393+14+7)</f>
        <v>77</v>
      </c>
      <c r="M1407" s="91">
        <f t="shared" si="24"/>
        <v>496</v>
      </c>
    </row>
    <row r="1408" spans="5:13">
      <c r="E1408" s="116" t="s">
        <v>1621</v>
      </c>
      <c r="F1408" s="450">
        <v>352</v>
      </c>
      <c r="G1408" s="116"/>
      <c r="H1408" s="562">
        <v>292</v>
      </c>
      <c r="I1408" s="450">
        <f t="shared" si="23"/>
        <v>60</v>
      </c>
      <c r="J1408" s="108">
        <v>60</v>
      </c>
      <c r="K1408" s="648">
        <v>33</v>
      </c>
      <c r="L1408" s="652">
        <f>SUM(K1408+H1393+14+7)</f>
        <v>77</v>
      </c>
      <c r="M1408" s="91">
        <f t="shared" si="24"/>
        <v>472</v>
      </c>
    </row>
    <row r="1409" spans="5:13">
      <c r="E1409" s="116" t="s">
        <v>1622</v>
      </c>
      <c r="F1409" s="450">
        <v>373</v>
      </c>
      <c r="G1409" s="116"/>
      <c r="H1409" s="562">
        <v>292</v>
      </c>
      <c r="I1409" s="450">
        <f t="shared" si="23"/>
        <v>111</v>
      </c>
      <c r="J1409" s="108">
        <v>81</v>
      </c>
      <c r="K1409" s="648">
        <v>33</v>
      </c>
      <c r="L1409" s="652">
        <f>SUM(K1409+H1393+14+7)</f>
        <v>77</v>
      </c>
      <c r="M1409" s="91">
        <f t="shared" si="24"/>
        <v>535</v>
      </c>
    </row>
    <row r="1410" spans="5:13">
      <c r="E1410" s="116" t="s">
        <v>1623</v>
      </c>
      <c r="F1410" s="450">
        <v>330</v>
      </c>
      <c r="G1410" s="116"/>
      <c r="H1410" s="562">
        <v>292</v>
      </c>
      <c r="I1410" s="450">
        <f t="shared" si="23"/>
        <v>38</v>
      </c>
      <c r="J1410" s="108">
        <v>38</v>
      </c>
      <c r="K1410" s="648">
        <v>33</v>
      </c>
      <c r="L1410" s="652">
        <f>SUM(K1410+H1393+14+7)</f>
        <v>77</v>
      </c>
      <c r="M1410" s="91">
        <f t="shared" si="24"/>
        <v>406</v>
      </c>
    </row>
    <row r="1411" spans="5:13">
      <c r="E1411" s="116" t="s">
        <v>1624</v>
      </c>
      <c r="F1411" s="450">
        <v>373</v>
      </c>
      <c r="G1411" s="116"/>
      <c r="H1411" s="562">
        <v>292</v>
      </c>
      <c r="I1411" s="450">
        <f t="shared" si="23"/>
        <v>81</v>
      </c>
      <c r="J1411" s="108">
        <v>81</v>
      </c>
      <c r="K1411" s="648">
        <v>35</v>
      </c>
      <c r="L1411" s="652">
        <f>SUM(K1411+H1393+14+7)</f>
        <v>79</v>
      </c>
      <c r="M1411" s="91">
        <f t="shared" si="24"/>
        <v>535</v>
      </c>
    </row>
    <row r="1412" spans="5:13">
      <c r="E1412" s="116" t="s">
        <v>1625</v>
      </c>
      <c r="F1412" s="450">
        <v>344</v>
      </c>
      <c r="G1412" s="116"/>
      <c r="H1412" s="562">
        <v>292</v>
      </c>
      <c r="I1412" s="450">
        <f t="shared" si="23"/>
        <v>92</v>
      </c>
      <c r="J1412" s="108">
        <v>52</v>
      </c>
      <c r="K1412" s="648">
        <v>33</v>
      </c>
      <c r="L1412" s="652">
        <f>SUM(K1412+H1393+14+7)</f>
        <v>77</v>
      </c>
      <c r="M1412" s="91">
        <f t="shared" si="24"/>
        <v>448</v>
      </c>
    </row>
    <row r="1413" spans="5:13">
      <c r="E1413" s="116" t="s">
        <v>1626</v>
      </c>
      <c r="F1413" s="450">
        <v>356</v>
      </c>
      <c r="G1413" s="116"/>
      <c r="H1413" s="562">
        <v>292</v>
      </c>
      <c r="I1413" s="450">
        <f t="shared" si="23"/>
        <v>104</v>
      </c>
      <c r="J1413" s="108">
        <v>64</v>
      </c>
      <c r="K1413" s="648">
        <v>33</v>
      </c>
      <c r="L1413" s="652">
        <f>SUM(K1413+H1393+14+7)</f>
        <v>77</v>
      </c>
      <c r="M1413" s="91">
        <f t="shared" si="24"/>
        <v>484</v>
      </c>
    </row>
    <row r="1414" spans="5:13">
      <c r="E1414" s="116" t="s">
        <v>1627</v>
      </c>
      <c r="F1414" s="450">
        <v>344</v>
      </c>
      <c r="G1414" s="633"/>
      <c r="H1414" s="562">
        <v>292</v>
      </c>
      <c r="I1414" s="450">
        <f t="shared" si="23"/>
        <v>92</v>
      </c>
      <c r="J1414" s="108">
        <v>52</v>
      </c>
      <c r="K1414" s="648">
        <v>33</v>
      </c>
      <c r="L1414" s="652">
        <f>SUM(K1414+H1393+14+7)</f>
        <v>77</v>
      </c>
      <c r="M1414" s="91">
        <f t="shared" si="24"/>
        <v>448</v>
      </c>
    </row>
    <row r="1415" spans="5:13">
      <c r="E1415" s="116" t="s">
        <v>1581</v>
      </c>
      <c r="F1415" s="450">
        <v>350</v>
      </c>
      <c r="G1415" s="633"/>
      <c r="H1415" s="562">
        <v>292</v>
      </c>
      <c r="I1415" s="450">
        <f t="shared" si="23"/>
        <v>98</v>
      </c>
      <c r="J1415" s="108">
        <v>58</v>
      </c>
      <c r="K1415" s="648">
        <v>33</v>
      </c>
      <c r="L1415" s="652">
        <f>SUM(K1415+H1393+14+7)</f>
        <v>77</v>
      </c>
      <c r="M1415" s="91">
        <f t="shared" si="24"/>
        <v>466</v>
      </c>
    </row>
    <row r="1416" spans="5:13">
      <c r="E1416" s="116" t="s">
        <v>1628</v>
      </c>
      <c r="F1416" s="450">
        <v>330</v>
      </c>
      <c r="G1416" s="633"/>
      <c r="H1416" s="562">
        <v>292</v>
      </c>
      <c r="I1416" s="450">
        <f t="shared" si="23"/>
        <v>78</v>
      </c>
      <c r="J1416" s="108">
        <v>38</v>
      </c>
      <c r="K1416" s="648">
        <v>33</v>
      </c>
      <c r="L1416" s="652">
        <f>SUM(K1416+H1393+14+7)</f>
        <v>77</v>
      </c>
      <c r="M1416" s="91">
        <f t="shared" si="24"/>
        <v>406</v>
      </c>
    </row>
    <row r="1417" spans="5:13">
      <c r="E1417" s="116" t="s">
        <v>456</v>
      </c>
      <c r="F1417" s="450">
        <v>330</v>
      </c>
      <c r="G1417" s="633"/>
      <c r="H1417" s="562">
        <v>292</v>
      </c>
      <c r="I1417" s="450">
        <f t="shared" si="23"/>
        <v>78</v>
      </c>
      <c r="J1417" s="108">
        <v>38</v>
      </c>
      <c r="K1417" s="648">
        <v>33</v>
      </c>
      <c r="L1417" s="652">
        <f>SUM(K1417+H1393+14+7)</f>
        <v>77</v>
      </c>
      <c r="M1417" s="91">
        <f t="shared" si="24"/>
        <v>406</v>
      </c>
    </row>
    <row r="1418" spans="5:13">
      <c r="E1418" s="116" t="s">
        <v>1629</v>
      </c>
      <c r="F1418" s="450">
        <v>357</v>
      </c>
      <c r="G1418" s="633"/>
      <c r="H1418" s="562">
        <v>292</v>
      </c>
      <c r="I1418" s="450">
        <f t="shared" si="23"/>
        <v>87</v>
      </c>
      <c r="J1418" s="108">
        <v>65</v>
      </c>
      <c r="K1418" s="648">
        <v>33</v>
      </c>
      <c r="L1418" s="652">
        <f>SUM(K1418+H1393+14+7)</f>
        <v>77</v>
      </c>
      <c r="M1418" s="91">
        <f t="shared" si="24"/>
        <v>487</v>
      </c>
    </row>
    <row r="1419" spans="5:13">
      <c r="E1419" s="116" t="s">
        <v>1630</v>
      </c>
      <c r="F1419" s="450">
        <v>364</v>
      </c>
      <c r="G1419" s="633"/>
      <c r="H1419" s="562">
        <v>292</v>
      </c>
      <c r="I1419" s="450">
        <f t="shared" si="23"/>
        <v>72</v>
      </c>
      <c r="J1419" s="108">
        <v>72</v>
      </c>
      <c r="K1419" s="648">
        <v>33</v>
      </c>
      <c r="L1419" s="652">
        <f>SUM(K1419+H1393+14+7)</f>
        <v>77</v>
      </c>
      <c r="M1419" s="91">
        <f t="shared" si="24"/>
        <v>508</v>
      </c>
    </row>
    <row r="1420" spans="5:13">
      <c r="E1420" s="116" t="s">
        <v>1631</v>
      </c>
      <c r="F1420" s="450">
        <v>369</v>
      </c>
      <c r="G1420" s="633"/>
      <c r="H1420" s="562">
        <v>292</v>
      </c>
      <c r="I1420" s="450">
        <f t="shared" si="23"/>
        <v>115</v>
      </c>
      <c r="J1420" s="108">
        <v>77</v>
      </c>
      <c r="K1420" s="648">
        <v>33</v>
      </c>
      <c r="L1420" s="652">
        <f>SUM(K1420+H1393+14+7)</f>
        <v>77</v>
      </c>
      <c r="M1420" s="91">
        <f>SUM(J1420*3)+H1420</f>
        <v>523</v>
      </c>
    </row>
    <row r="1421" spans="5:13" ht="15.6">
      <c r="E1421" s="466"/>
      <c r="F1421" s="450">
        <v>0</v>
      </c>
      <c r="G1421" s="450"/>
      <c r="H1421" s="562">
        <v>292</v>
      </c>
      <c r="I1421" s="450">
        <f t="shared" ref="I1421:I1452" si="25">SUM(J1421+H1396)</f>
        <v>0</v>
      </c>
      <c r="J1421" s="450"/>
      <c r="K1421" s="649"/>
      <c r="L1421" s="652"/>
      <c r="M1421" s="91">
        <f t="shared" ref="M1421:M1470" si="26">SUM(J1421*3)+H1421</f>
        <v>292</v>
      </c>
    </row>
    <row r="1422" spans="5:13" ht="26.4">
      <c r="E1422" s="455" t="s">
        <v>2192</v>
      </c>
      <c r="F1422" s="450" t="s">
        <v>690</v>
      </c>
      <c r="G1422" s="587" t="s">
        <v>2230</v>
      </c>
      <c r="H1422" s="562">
        <v>319</v>
      </c>
      <c r="I1422" s="450" t="e">
        <f t="shared" si="25"/>
        <v>#VALUE!</v>
      </c>
      <c r="J1422" s="587" t="s">
        <v>2229</v>
      </c>
      <c r="K1422" s="647" t="s">
        <v>2477</v>
      </c>
      <c r="L1422" s="652" t="e">
        <f t="shared" ref="L1422" si="27">SUM(K1422+H1418+14+7)</f>
        <v>#VALUE!</v>
      </c>
      <c r="M1422" s="91" t="e">
        <f t="shared" si="26"/>
        <v>#VALUE!</v>
      </c>
    </row>
    <row r="1423" spans="5:13">
      <c r="E1423" s="116" t="s">
        <v>1632</v>
      </c>
      <c r="F1423" s="651">
        <v>351</v>
      </c>
      <c r="G1423" s="116"/>
      <c r="H1423" s="562">
        <v>319</v>
      </c>
      <c r="I1423" s="450">
        <f t="shared" si="25"/>
        <v>324</v>
      </c>
      <c r="J1423" s="108">
        <v>32</v>
      </c>
      <c r="K1423" s="648">
        <v>36</v>
      </c>
      <c r="L1423" s="652">
        <f>SUM(K1423+H1394+14+7)</f>
        <v>83</v>
      </c>
      <c r="M1423" s="91">
        <f t="shared" si="26"/>
        <v>415</v>
      </c>
    </row>
    <row r="1424" spans="5:13">
      <c r="E1424" s="119" t="s">
        <v>1633</v>
      </c>
      <c r="F1424" s="651">
        <v>337</v>
      </c>
      <c r="G1424" s="119"/>
      <c r="H1424" s="562">
        <v>319</v>
      </c>
      <c r="I1424" s="450">
        <f t="shared" si="25"/>
        <v>310</v>
      </c>
      <c r="J1424" s="94">
        <v>18</v>
      </c>
      <c r="K1424" s="648">
        <v>36</v>
      </c>
      <c r="L1424" s="652">
        <f t="shared" ref="L1424:L1426" si="28">SUM(K1424+H1395+14+7)</f>
        <v>80</v>
      </c>
      <c r="M1424" s="91">
        <f t="shared" si="26"/>
        <v>373</v>
      </c>
    </row>
    <row r="1425" spans="5:13">
      <c r="E1425" s="116" t="s">
        <v>1687</v>
      </c>
      <c r="F1425" s="651">
        <v>380</v>
      </c>
      <c r="G1425" s="116"/>
      <c r="H1425" s="562">
        <v>319</v>
      </c>
      <c r="I1425" s="450">
        <f t="shared" si="25"/>
        <v>353</v>
      </c>
      <c r="J1425" s="108">
        <v>61</v>
      </c>
      <c r="K1425" s="648">
        <v>40</v>
      </c>
      <c r="L1425" s="652">
        <f t="shared" si="28"/>
        <v>61</v>
      </c>
      <c r="M1425" s="91">
        <f t="shared" si="26"/>
        <v>502</v>
      </c>
    </row>
    <row r="1426" spans="5:13">
      <c r="E1426" s="116" t="s">
        <v>1634</v>
      </c>
      <c r="F1426" s="651">
        <v>337</v>
      </c>
      <c r="G1426" s="116"/>
      <c r="H1426" s="562">
        <v>319</v>
      </c>
      <c r="I1426" s="450">
        <f t="shared" si="25"/>
        <v>310</v>
      </c>
      <c r="J1426" s="108">
        <v>18</v>
      </c>
      <c r="K1426" s="648">
        <v>36</v>
      </c>
      <c r="L1426" s="652">
        <f t="shared" si="28"/>
        <v>57</v>
      </c>
      <c r="M1426" s="91">
        <f t="shared" si="26"/>
        <v>373</v>
      </c>
    </row>
    <row r="1427" spans="5:13">
      <c r="E1427" s="116" t="s">
        <v>1635</v>
      </c>
      <c r="F1427" s="651">
        <v>380</v>
      </c>
      <c r="G1427" s="116">
        <v>300</v>
      </c>
      <c r="H1427" s="562">
        <v>319</v>
      </c>
      <c r="I1427" s="450">
        <f t="shared" si="25"/>
        <v>353</v>
      </c>
      <c r="J1427" s="108">
        <v>61</v>
      </c>
      <c r="K1427" s="648">
        <v>36</v>
      </c>
      <c r="L1427" s="652">
        <f>SUM(K1427+H1394+14+7)</f>
        <v>83</v>
      </c>
      <c r="M1427" s="91">
        <f t="shared" si="26"/>
        <v>502</v>
      </c>
    </row>
    <row r="1428" spans="5:13">
      <c r="E1428" s="116" t="s">
        <v>1636</v>
      </c>
      <c r="F1428" s="651">
        <v>379</v>
      </c>
      <c r="G1428" s="116"/>
      <c r="H1428" s="562">
        <v>319</v>
      </c>
      <c r="I1428" s="450">
        <f t="shared" si="25"/>
        <v>352</v>
      </c>
      <c r="J1428" s="108">
        <v>60</v>
      </c>
      <c r="K1428" s="648">
        <v>36</v>
      </c>
      <c r="L1428" s="652">
        <f>SUM(K1428+H1394+14+7)</f>
        <v>83</v>
      </c>
      <c r="M1428" s="91">
        <f t="shared" si="26"/>
        <v>499</v>
      </c>
    </row>
    <row r="1429" spans="5:13">
      <c r="E1429" s="116" t="s">
        <v>1637</v>
      </c>
      <c r="F1429" s="651">
        <v>387</v>
      </c>
      <c r="G1429" s="116"/>
      <c r="H1429" s="562">
        <v>319</v>
      </c>
      <c r="I1429" s="450">
        <f t="shared" si="25"/>
        <v>360</v>
      </c>
      <c r="J1429" s="108">
        <v>68</v>
      </c>
      <c r="K1429" s="648">
        <v>36</v>
      </c>
      <c r="L1429" s="652">
        <f>SUM(K1429+H1394+14+7)</f>
        <v>83</v>
      </c>
      <c r="M1429" s="91">
        <f t="shared" si="26"/>
        <v>523</v>
      </c>
    </row>
    <row r="1430" spans="5:13">
      <c r="E1430" s="116" t="s">
        <v>1638</v>
      </c>
      <c r="F1430" s="651">
        <v>384</v>
      </c>
      <c r="G1430" s="116"/>
      <c r="H1430" s="562">
        <v>319</v>
      </c>
      <c r="I1430" s="450">
        <f t="shared" si="25"/>
        <v>357</v>
      </c>
      <c r="J1430" s="108">
        <v>65</v>
      </c>
      <c r="K1430" s="648">
        <v>40</v>
      </c>
      <c r="L1430" s="652">
        <f>SUM(K1430+H1394+14+7)</f>
        <v>87</v>
      </c>
      <c r="M1430" s="91">
        <f t="shared" si="26"/>
        <v>514</v>
      </c>
    </row>
    <row r="1431" spans="5:13">
      <c r="E1431" s="116" t="s">
        <v>205</v>
      </c>
      <c r="F1431" s="651">
        <v>362</v>
      </c>
      <c r="G1431" s="116"/>
      <c r="H1431" s="562">
        <v>319</v>
      </c>
      <c r="I1431" s="450">
        <f t="shared" si="25"/>
        <v>335</v>
      </c>
      <c r="J1431" s="108">
        <v>43</v>
      </c>
      <c r="K1431" s="648">
        <v>36</v>
      </c>
      <c r="L1431" s="652">
        <f>SUM(K1431+H1394+14+7)</f>
        <v>83</v>
      </c>
      <c r="M1431" s="91">
        <f t="shared" si="26"/>
        <v>448</v>
      </c>
    </row>
    <row r="1432" spans="5:13">
      <c r="E1432" s="116" t="s">
        <v>1639</v>
      </c>
      <c r="F1432" s="651">
        <v>372</v>
      </c>
      <c r="G1432" s="116"/>
      <c r="H1432" s="562">
        <v>319</v>
      </c>
      <c r="I1432" s="450">
        <f t="shared" si="25"/>
        <v>345</v>
      </c>
      <c r="J1432" s="108">
        <v>53</v>
      </c>
      <c r="K1432" s="648">
        <v>36</v>
      </c>
      <c r="L1432" s="652">
        <f>SUM(K1432+H1394+14+7)</f>
        <v>83</v>
      </c>
      <c r="M1432" s="91">
        <f t="shared" si="26"/>
        <v>478</v>
      </c>
    </row>
    <row r="1433" spans="5:13">
      <c r="E1433" s="116" t="s">
        <v>1640</v>
      </c>
      <c r="F1433" s="651">
        <v>372</v>
      </c>
      <c r="G1433" s="116"/>
      <c r="H1433" s="562">
        <v>319</v>
      </c>
      <c r="I1433" s="450">
        <f t="shared" si="25"/>
        <v>345</v>
      </c>
      <c r="J1433" s="108">
        <v>53</v>
      </c>
      <c r="K1433" s="648">
        <v>36</v>
      </c>
      <c r="L1433" s="652">
        <f>SUM(K1433+H1394+14+7)</f>
        <v>83</v>
      </c>
      <c r="M1433" s="91">
        <f t="shared" si="26"/>
        <v>478</v>
      </c>
    </row>
    <row r="1434" spans="5:13" ht="13.2" customHeight="1">
      <c r="E1434" s="116" t="s">
        <v>1641</v>
      </c>
      <c r="F1434" s="651">
        <v>374</v>
      </c>
      <c r="G1434" s="116"/>
      <c r="H1434" s="562">
        <v>319</v>
      </c>
      <c r="I1434" s="450">
        <f t="shared" si="25"/>
        <v>347</v>
      </c>
      <c r="J1434" s="108">
        <v>55</v>
      </c>
      <c r="K1434" s="648">
        <v>36</v>
      </c>
      <c r="L1434" s="652">
        <f>SUM(K1434+H1394+14+7)</f>
        <v>83</v>
      </c>
      <c r="M1434" s="91">
        <f t="shared" si="26"/>
        <v>484</v>
      </c>
    </row>
    <row r="1435" spans="5:13">
      <c r="E1435" s="116" t="s">
        <v>1642</v>
      </c>
      <c r="F1435" s="651">
        <v>418</v>
      </c>
      <c r="G1435" s="116"/>
      <c r="H1435" s="562">
        <v>319</v>
      </c>
      <c r="I1435" s="450">
        <f t="shared" si="25"/>
        <v>391</v>
      </c>
      <c r="J1435" s="108">
        <v>99</v>
      </c>
      <c r="K1435" s="648">
        <v>36</v>
      </c>
      <c r="L1435" s="652">
        <f>SUM(K1435+H1394+14+7)</f>
        <v>83</v>
      </c>
      <c r="M1435" s="91">
        <f t="shared" si="26"/>
        <v>616</v>
      </c>
    </row>
    <row r="1436" spans="5:13">
      <c r="E1436" s="116" t="s">
        <v>1643</v>
      </c>
      <c r="F1436" s="651">
        <v>374</v>
      </c>
      <c r="G1436" s="116"/>
      <c r="H1436" s="562">
        <v>319</v>
      </c>
      <c r="I1436" s="450">
        <f t="shared" si="25"/>
        <v>347</v>
      </c>
      <c r="J1436" s="108">
        <v>55</v>
      </c>
      <c r="K1436" s="648">
        <v>36</v>
      </c>
      <c r="L1436" s="652">
        <f>SUM(K1436+H1394+14+7)</f>
        <v>83</v>
      </c>
      <c r="M1436" s="91">
        <f t="shared" si="26"/>
        <v>484</v>
      </c>
    </row>
    <row r="1437" spans="5:13">
      <c r="E1437" s="116" t="s">
        <v>1644</v>
      </c>
      <c r="F1437" s="651">
        <v>401</v>
      </c>
      <c r="G1437" s="116"/>
      <c r="H1437" s="562">
        <v>319</v>
      </c>
      <c r="I1437" s="450">
        <f t="shared" si="25"/>
        <v>374</v>
      </c>
      <c r="J1437" s="108">
        <v>82</v>
      </c>
      <c r="K1437" s="648">
        <v>36</v>
      </c>
      <c r="L1437" s="652">
        <f>SUM(K1437+H1394+14+7)</f>
        <v>83</v>
      </c>
      <c r="M1437" s="91">
        <f t="shared" si="26"/>
        <v>565</v>
      </c>
    </row>
    <row r="1438" spans="5:13">
      <c r="E1438" s="119" t="s">
        <v>1645</v>
      </c>
      <c r="F1438" s="651">
        <v>376</v>
      </c>
      <c r="G1438" s="119"/>
      <c r="H1438" s="562">
        <v>319</v>
      </c>
      <c r="I1438" s="450">
        <f>SUM(J1438+H1413)</f>
        <v>349</v>
      </c>
      <c r="J1438" s="94">
        <v>57</v>
      </c>
      <c r="K1438" s="648">
        <v>36</v>
      </c>
      <c r="L1438" s="652">
        <f>SUM(K1438+H1394+14+7)</f>
        <v>83</v>
      </c>
      <c r="M1438" s="91">
        <f t="shared" si="26"/>
        <v>490</v>
      </c>
    </row>
    <row r="1439" spans="5:13">
      <c r="E1439" s="119" t="s">
        <v>1646</v>
      </c>
      <c r="F1439" s="651">
        <v>387</v>
      </c>
      <c r="G1439" s="119"/>
      <c r="H1439" s="562">
        <v>319</v>
      </c>
      <c r="I1439" s="450">
        <f t="shared" si="25"/>
        <v>360</v>
      </c>
      <c r="J1439" s="94">
        <v>68</v>
      </c>
      <c r="K1439" s="648">
        <v>36</v>
      </c>
      <c r="L1439" s="652">
        <f>SUM(K1439+H1394+14+7)</f>
        <v>83</v>
      </c>
      <c r="M1439" s="91">
        <f t="shared" si="26"/>
        <v>523</v>
      </c>
    </row>
    <row r="1440" spans="5:13">
      <c r="E1440" s="116" t="s">
        <v>1647</v>
      </c>
      <c r="F1440" s="651">
        <v>385</v>
      </c>
      <c r="G1440" s="119"/>
      <c r="H1440" s="562">
        <v>319</v>
      </c>
      <c r="I1440" s="450">
        <f t="shared" si="25"/>
        <v>358</v>
      </c>
      <c r="J1440" s="94">
        <v>66</v>
      </c>
      <c r="K1440" s="648">
        <v>40</v>
      </c>
      <c r="L1440" s="652">
        <f>SUM(K1440+H1394+14+7)</f>
        <v>87</v>
      </c>
      <c r="M1440" s="91">
        <f t="shared" si="26"/>
        <v>517</v>
      </c>
    </row>
    <row r="1441" spans="5:13">
      <c r="E1441" s="116" t="s">
        <v>1648</v>
      </c>
      <c r="F1441" s="651">
        <v>377</v>
      </c>
      <c r="G1441" s="119"/>
      <c r="H1441" s="562">
        <v>319</v>
      </c>
      <c r="I1441" s="450">
        <f t="shared" si="25"/>
        <v>350</v>
      </c>
      <c r="J1441" s="108">
        <v>58</v>
      </c>
      <c r="K1441" s="648">
        <v>36</v>
      </c>
      <c r="L1441" s="652">
        <f>SUM(K1441+H1394+14+7)</f>
        <v>83</v>
      </c>
      <c r="M1441" s="91">
        <f t="shared" si="26"/>
        <v>493</v>
      </c>
    </row>
    <row r="1442" spans="5:13">
      <c r="E1442" s="116" t="s">
        <v>1649</v>
      </c>
      <c r="F1442" s="651">
        <v>386</v>
      </c>
      <c r="G1442" s="116"/>
      <c r="H1442" s="562">
        <v>319</v>
      </c>
      <c r="I1442" s="450">
        <f t="shared" si="25"/>
        <v>359</v>
      </c>
      <c r="J1442" s="108">
        <v>67</v>
      </c>
      <c r="K1442" s="648">
        <v>36</v>
      </c>
      <c r="L1442" s="652">
        <f>SUM(K1442+H1394+14+7)</f>
        <v>83</v>
      </c>
      <c r="M1442" s="91">
        <f t="shared" si="26"/>
        <v>520</v>
      </c>
    </row>
    <row r="1443" spans="5:13">
      <c r="E1443" s="116" t="s">
        <v>1650</v>
      </c>
      <c r="F1443" s="651">
        <v>369</v>
      </c>
      <c r="G1443" s="116"/>
      <c r="H1443" s="562">
        <v>319</v>
      </c>
      <c r="I1443" s="450">
        <f t="shared" si="25"/>
        <v>342</v>
      </c>
      <c r="J1443" s="108">
        <v>50</v>
      </c>
      <c r="K1443" s="648">
        <v>36</v>
      </c>
      <c r="L1443" s="652">
        <f>SUM(K1443+H1394+14+7)</f>
        <v>83</v>
      </c>
      <c r="M1443" s="91">
        <f t="shared" si="26"/>
        <v>469</v>
      </c>
    </row>
    <row r="1444" spans="5:13">
      <c r="E1444" s="116" t="s">
        <v>1651</v>
      </c>
      <c r="F1444" s="651">
        <v>384</v>
      </c>
      <c r="G1444" s="116"/>
      <c r="H1444" s="562">
        <v>319</v>
      </c>
      <c r="I1444" s="450">
        <f t="shared" si="25"/>
        <v>357</v>
      </c>
      <c r="J1444" s="108">
        <v>65</v>
      </c>
      <c r="K1444" s="648">
        <v>40</v>
      </c>
      <c r="L1444" s="652">
        <f>SUM(K1444+H1394+14+7)</f>
        <v>87</v>
      </c>
      <c r="M1444" s="91">
        <f t="shared" si="26"/>
        <v>514</v>
      </c>
    </row>
    <row r="1445" spans="5:13">
      <c r="E1445" s="116" t="s">
        <v>1652</v>
      </c>
      <c r="F1445" s="651">
        <v>380</v>
      </c>
      <c r="G1445" s="116"/>
      <c r="H1445" s="562">
        <v>319</v>
      </c>
      <c r="I1445" s="450">
        <f t="shared" si="25"/>
        <v>353</v>
      </c>
      <c r="J1445" s="108">
        <v>61</v>
      </c>
      <c r="K1445" s="648">
        <v>45</v>
      </c>
      <c r="L1445" s="652">
        <f>SUM(K1445+H1394+14+7)</f>
        <v>92</v>
      </c>
      <c r="M1445" s="91">
        <f t="shared" si="26"/>
        <v>502</v>
      </c>
    </row>
    <row r="1446" spans="5:13">
      <c r="E1446" s="116" t="s">
        <v>1653</v>
      </c>
      <c r="F1446" s="651">
        <v>383</v>
      </c>
      <c r="G1446" s="116"/>
      <c r="H1446" s="562">
        <v>319</v>
      </c>
      <c r="I1446" s="450">
        <f>SUM(J1446+H1421)</f>
        <v>356</v>
      </c>
      <c r="J1446" s="108">
        <v>64</v>
      </c>
      <c r="K1446" s="648">
        <v>36</v>
      </c>
      <c r="L1446" s="652">
        <f>SUM(K1446+H1394+14+7)</f>
        <v>83</v>
      </c>
      <c r="M1446" s="91">
        <f t="shared" si="26"/>
        <v>511</v>
      </c>
    </row>
    <row r="1447" spans="5:13">
      <c r="E1447" s="116" t="s">
        <v>1654</v>
      </c>
      <c r="F1447" s="651">
        <v>364</v>
      </c>
      <c r="G1447" s="116"/>
      <c r="H1447" s="562">
        <v>319</v>
      </c>
      <c r="I1447" s="450">
        <f>SUM(J1447+H1422)</f>
        <v>364</v>
      </c>
      <c r="J1447" s="108">
        <v>45</v>
      </c>
      <c r="K1447" s="648">
        <v>36</v>
      </c>
      <c r="L1447" s="652">
        <f>SUM(K1447+H1394+14+7)</f>
        <v>83</v>
      </c>
      <c r="M1447" s="91">
        <f t="shared" si="26"/>
        <v>454</v>
      </c>
    </row>
    <row r="1448" spans="5:13">
      <c r="E1448" s="116" t="s">
        <v>364</v>
      </c>
      <c r="F1448" s="651">
        <v>379</v>
      </c>
      <c r="G1448" s="116"/>
      <c r="H1448" s="562">
        <v>319</v>
      </c>
      <c r="I1448" s="450">
        <f t="shared" si="25"/>
        <v>379</v>
      </c>
      <c r="J1448" s="108">
        <v>60</v>
      </c>
      <c r="K1448" s="648">
        <v>36</v>
      </c>
      <c r="L1448" s="652">
        <f>SUM(K1448+H1394+14+7)</f>
        <v>83</v>
      </c>
      <c r="M1448" s="91">
        <f t="shared" si="26"/>
        <v>499</v>
      </c>
    </row>
    <row r="1449" spans="5:13">
      <c r="E1449" s="116" t="s">
        <v>1655</v>
      </c>
      <c r="F1449" s="651">
        <v>386</v>
      </c>
      <c r="G1449" s="116"/>
      <c r="H1449" s="562">
        <v>319</v>
      </c>
      <c r="I1449" s="450">
        <f t="shared" si="25"/>
        <v>386</v>
      </c>
      <c r="J1449" s="108">
        <v>67</v>
      </c>
      <c r="K1449" s="648">
        <v>36</v>
      </c>
      <c r="L1449" s="652">
        <f>SUM(K1449+H1394+14+7)</f>
        <v>83</v>
      </c>
      <c r="M1449" s="91">
        <f t="shared" si="26"/>
        <v>520</v>
      </c>
    </row>
    <row r="1450" spans="5:13">
      <c r="E1450" s="116" t="s">
        <v>1656</v>
      </c>
      <c r="F1450" s="651">
        <v>386</v>
      </c>
      <c r="G1450" s="116"/>
      <c r="H1450" s="562">
        <v>319</v>
      </c>
      <c r="I1450" s="450">
        <f t="shared" si="25"/>
        <v>386</v>
      </c>
      <c r="J1450" s="108">
        <v>67</v>
      </c>
      <c r="K1450" s="648">
        <v>36</v>
      </c>
      <c r="L1450" s="652">
        <f>SUM(K1450+H1394+14+7)</f>
        <v>83</v>
      </c>
      <c r="M1450" s="91">
        <f t="shared" si="26"/>
        <v>520</v>
      </c>
    </row>
    <row r="1451" spans="5:13">
      <c r="E1451" s="116" t="s">
        <v>1657</v>
      </c>
      <c r="F1451" s="651">
        <v>379</v>
      </c>
      <c r="G1451" s="116"/>
      <c r="H1451" s="562">
        <v>319</v>
      </c>
      <c r="I1451" s="450">
        <f t="shared" si="25"/>
        <v>379</v>
      </c>
      <c r="J1451" s="108">
        <v>60</v>
      </c>
      <c r="K1451" s="648">
        <v>40</v>
      </c>
      <c r="L1451" s="652">
        <f>SUM(K1451+H1394+14+7)</f>
        <v>87</v>
      </c>
      <c r="M1451" s="91">
        <f t="shared" si="26"/>
        <v>499</v>
      </c>
    </row>
    <row r="1452" spans="5:13">
      <c r="E1452" s="116" t="s">
        <v>1658</v>
      </c>
      <c r="F1452" s="651">
        <v>377</v>
      </c>
      <c r="G1452" s="116"/>
      <c r="H1452" s="562">
        <v>319</v>
      </c>
      <c r="I1452" s="450">
        <f t="shared" si="25"/>
        <v>377</v>
      </c>
      <c r="J1452" s="108">
        <v>58</v>
      </c>
      <c r="K1452" s="648">
        <v>36</v>
      </c>
      <c r="L1452" s="652">
        <f>SUM(K1452+H1394+14+7)</f>
        <v>83</v>
      </c>
      <c r="M1452" s="91">
        <f t="shared" si="26"/>
        <v>493</v>
      </c>
    </row>
    <row r="1453" spans="5:13">
      <c r="E1453" s="116" t="s">
        <v>1659</v>
      </c>
      <c r="F1453" s="651">
        <v>375</v>
      </c>
      <c r="G1453" s="116"/>
      <c r="H1453" s="562">
        <v>319</v>
      </c>
      <c r="I1453" s="450">
        <f t="shared" ref="I1453:I1470" si="29">SUM(J1453+H1421)</f>
        <v>348</v>
      </c>
      <c r="J1453" s="108">
        <v>56</v>
      </c>
      <c r="K1453" s="648">
        <v>42</v>
      </c>
      <c r="L1453" s="652">
        <f>SUM(K1453+H1394+14+7)</f>
        <v>89</v>
      </c>
      <c r="M1453" s="91">
        <f t="shared" si="26"/>
        <v>487</v>
      </c>
    </row>
    <row r="1454" spans="5:13">
      <c r="E1454" s="116" t="s">
        <v>1660</v>
      </c>
      <c r="F1454" s="651">
        <v>386</v>
      </c>
      <c r="G1454" s="116"/>
      <c r="H1454" s="562">
        <v>319</v>
      </c>
      <c r="I1454" s="450">
        <f t="shared" si="29"/>
        <v>386</v>
      </c>
      <c r="J1454" s="108">
        <v>67</v>
      </c>
      <c r="K1454" s="648">
        <v>36</v>
      </c>
      <c r="L1454" s="652">
        <f>SUM(K1454+H1394+14+7)</f>
        <v>83</v>
      </c>
      <c r="M1454" s="91">
        <f>SUM(J1454*3)+H1454</f>
        <v>520</v>
      </c>
    </row>
    <row r="1455" spans="5:13">
      <c r="E1455" s="116" t="s">
        <v>1661</v>
      </c>
      <c r="F1455" s="651">
        <v>387</v>
      </c>
      <c r="G1455" s="116"/>
      <c r="H1455" s="562">
        <v>319</v>
      </c>
      <c r="I1455" s="450">
        <f t="shared" si="29"/>
        <v>387</v>
      </c>
      <c r="J1455" s="108">
        <v>68</v>
      </c>
      <c r="K1455" s="648">
        <v>45</v>
      </c>
      <c r="L1455" s="652">
        <f>SUM(K1455+H1394+14+7)</f>
        <v>92</v>
      </c>
      <c r="M1455" s="91">
        <f t="shared" si="26"/>
        <v>523</v>
      </c>
    </row>
    <row r="1456" spans="5:13">
      <c r="E1456" s="116" t="s">
        <v>1662</v>
      </c>
      <c r="F1456" s="651">
        <v>386</v>
      </c>
      <c r="G1456" s="116"/>
      <c r="H1456" s="562">
        <v>319</v>
      </c>
      <c r="I1456" s="450">
        <f t="shared" si="29"/>
        <v>386</v>
      </c>
      <c r="J1456" s="108">
        <v>67</v>
      </c>
      <c r="K1456" s="648">
        <v>44</v>
      </c>
      <c r="L1456" s="652">
        <f>SUM(K1456+H1394+14+7)</f>
        <v>91</v>
      </c>
      <c r="M1456" s="91">
        <f t="shared" si="26"/>
        <v>520</v>
      </c>
    </row>
    <row r="1457" spans="5:13">
      <c r="E1457" s="116" t="s">
        <v>1663</v>
      </c>
      <c r="F1457" s="651">
        <v>337</v>
      </c>
      <c r="G1457" s="116"/>
      <c r="H1457" s="562">
        <v>319</v>
      </c>
      <c r="I1457" s="450">
        <f t="shared" si="29"/>
        <v>337</v>
      </c>
      <c r="J1457" s="108">
        <v>18</v>
      </c>
      <c r="K1457" s="648">
        <v>36</v>
      </c>
      <c r="L1457" s="652">
        <f>SUM(K1457+H1394+14+7)</f>
        <v>83</v>
      </c>
      <c r="M1457" s="91">
        <f t="shared" si="26"/>
        <v>373</v>
      </c>
    </row>
    <row r="1458" spans="5:13">
      <c r="E1458" s="116" t="s">
        <v>1664</v>
      </c>
      <c r="F1458" s="651">
        <v>383</v>
      </c>
      <c r="G1458" s="116"/>
      <c r="H1458" s="562">
        <v>319</v>
      </c>
      <c r="I1458" s="450">
        <f t="shared" si="29"/>
        <v>383</v>
      </c>
      <c r="J1458" s="108">
        <v>64</v>
      </c>
      <c r="K1458" s="648">
        <v>36</v>
      </c>
      <c r="L1458" s="652">
        <f>SUM(K1458+H1394+14+7)</f>
        <v>83</v>
      </c>
      <c r="M1458" s="91">
        <f>SUM(J1458*3)+H1458</f>
        <v>511</v>
      </c>
    </row>
    <row r="1459" spans="5:13">
      <c r="E1459" s="116" t="s">
        <v>1665</v>
      </c>
      <c r="F1459" s="651">
        <v>383</v>
      </c>
      <c r="G1459" s="116"/>
      <c r="H1459" s="562">
        <v>319</v>
      </c>
      <c r="I1459" s="450">
        <f t="shared" si="29"/>
        <v>383</v>
      </c>
      <c r="J1459" s="108">
        <v>64</v>
      </c>
      <c r="K1459" s="648">
        <v>36</v>
      </c>
      <c r="L1459" s="652">
        <f>SUM(K1459+H1394+14+7)</f>
        <v>83</v>
      </c>
      <c r="M1459" s="91">
        <f t="shared" si="26"/>
        <v>511</v>
      </c>
    </row>
    <row r="1460" spans="5:13">
      <c r="E1460" s="116" t="s">
        <v>1666</v>
      </c>
      <c r="F1460" s="651">
        <v>389</v>
      </c>
      <c r="G1460" s="116"/>
      <c r="H1460" s="562">
        <v>319</v>
      </c>
      <c r="I1460" s="450">
        <f t="shared" si="29"/>
        <v>389</v>
      </c>
      <c r="J1460" s="108">
        <v>70</v>
      </c>
      <c r="K1460" s="648">
        <v>36</v>
      </c>
      <c r="L1460" s="652">
        <f>SUM(K1460+H1394+14+7)</f>
        <v>83</v>
      </c>
      <c r="M1460" s="91">
        <f t="shared" si="26"/>
        <v>529</v>
      </c>
    </row>
    <row r="1461" spans="5:13">
      <c r="E1461" s="116" t="s">
        <v>1667</v>
      </c>
      <c r="F1461" s="651">
        <v>404</v>
      </c>
      <c r="G1461" s="116">
        <v>320</v>
      </c>
      <c r="H1461" s="562">
        <v>319</v>
      </c>
      <c r="I1461" s="450">
        <f t="shared" si="29"/>
        <v>404</v>
      </c>
      <c r="J1461" s="108">
        <v>85</v>
      </c>
      <c r="K1461" s="648">
        <v>36</v>
      </c>
      <c r="L1461" s="652">
        <f>SUM(K1461+H1394+14+7)</f>
        <v>83</v>
      </c>
      <c r="M1461" s="91">
        <f t="shared" si="26"/>
        <v>574</v>
      </c>
    </row>
    <row r="1462" spans="5:13">
      <c r="E1462" s="116" t="s">
        <v>1668</v>
      </c>
      <c r="F1462" s="651">
        <v>382</v>
      </c>
      <c r="G1462" s="633"/>
      <c r="H1462" s="562">
        <v>319</v>
      </c>
      <c r="I1462" s="450">
        <f t="shared" si="29"/>
        <v>382</v>
      </c>
      <c r="J1462" s="108">
        <v>63</v>
      </c>
      <c r="K1462" s="648">
        <v>36</v>
      </c>
      <c r="L1462" s="652">
        <f>SUM(K1462+H1395+14+7)</f>
        <v>80</v>
      </c>
      <c r="M1462" s="91">
        <f t="shared" si="26"/>
        <v>508</v>
      </c>
    </row>
    <row r="1463" spans="5:13">
      <c r="E1463" s="116" t="s">
        <v>1669</v>
      </c>
      <c r="F1463" s="651">
        <v>418</v>
      </c>
      <c r="G1463" s="634"/>
      <c r="H1463" s="562">
        <v>319</v>
      </c>
      <c r="I1463" s="450">
        <f t="shared" si="29"/>
        <v>418</v>
      </c>
      <c r="J1463" s="108">
        <v>99</v>
      </c>
      <c r="K1463" s="648">
        <v>45</v>
      </c>
      <c r="L1463" s="652">
        <f>SUM(K1463+H1394+14+7)</f>
        <v>92</v>
      </c>
      <c r="M1463" s="91">
        <f t="shared" si="26"/>
        <v>616</v>
      </c>
    </row>
    <row r="1464" spans="5:13">
      <c r="E1464" s="116" t="s">
        <v>1670</v>
      </c>
      <c r="F1464" s="651">
        <v>403</v>
      </c>
      <c r="G1464" s="633"/>
      <c r="H1464" s="562">
        <v>319</v>
      </c>
      <c r="I1464" s="450">
        <f t="shared" si="29"/>
        <v>403</v>
      </c>
      <c r="J1464" s="108">
        <v>84</v>
      </c>
      <c r="K1464" s="648">
        <v>42</v>
      </c>
      <c r="L1464" s="652">
        <f>SUM(K1464+H1394+14+7)</f>
        <v>89</v>
      </c>
      <c r="M1464" s="91">
        <f t="shared" si="26"/>
        <v>571</v>
      </c>
    </row>
    <row r="1465" spans="5:13">
      <c r="E1465" s="116" t="s">
        <v>1671</v>
      </c>
      <c r="F1465" s="651">
        <v>364</v>
      </c>
      <c r="G1465" s="633"/>
      <c r="H1465" s="562">
        <v>319</v>
      </c>
      <c r="I1465" s="450">
        <f t="shared" si="29"/>
        <v>364</v>
      </c>
      <c r="J1465" s="108">
        <v>45</v>
      </c>
      <c r="K1465" s="648">
        <v>36</v>
      </c>
      <c r="L1465" s="652">
        <f>SUM(K1465+H1394+14+7)</f>
        <v>83</v>
      </c>
      <c r="M1465" s="91">
        <f t="shared" si="26"/>
        <v>454</v>
      </c>
    </row>
    <row r="1466" spans="5:13">
      <c r="E1466" s="116" t="s">
        <v>1672</v>
      </c>
      <c r="F1466" s="651">
        <v>383</v>
      </c>
      <c r="G1466" s="633"/>
      <c r="H1466" s="562">
        <v>319</v>
      </c>
      <c r="I1466" s="450">
        <f t="shared" si="29"/>
        <v>383</v>
      </c>
      <c r="J1466" s="108">
        <v>64</v>
      </c>
      <c r="K1466" s="648">
        <v>44</v>
      </c>
      <c r="L1466" s="652">
        <f>SUM(K1466+H13964+14+7)</f>
        <v>65</v>
      </c>
      <c r="M1466" s="91">
        <f t="shared" si="26"/>
        <v>511</v>
      </c>
    </row>
    <row r="1467" spans="5:13">
      <c r="E1467" s="116" t="s">
        <v>2486</v>
      </c>
      <c r="F1467" s="651">
        <v>381</v>
      </c>
      <c r="G1467" s="633"/>
      <c r="H1467" s="562">
        <v>319</v>
      </c>
      <c r="I1467" s="450">
        <f>SUM(J1467+H1435)</f>
        <v>381</v>
      </c>
      <c r="J1467" s="108">
        <v>62</v>
      </c>
      <c r="K1467" s="648">
        <v>36</v>
      </c>
      <c r="L1467" s="652">
        <f>SUM(K1467+H1394+14+7)</f>
        <v>83</v>
      </c>
      <c r="M1467" s="91">
        <f t="shared" si="26"/>
        <v>505</v>
      </c>
    </row>
    <row r="1468" spans="5:13">
      <c r="E1468" s="116" t="s">
        <v>1673</v>
      </c>
      <c r="F1468" s="651">
        <v>363</v>
      </c>
      <c r="G1468" s="634"/>
      <c r="H1468" s="562">
        <v>319</v>
      </c>
      <c r="I1468" s="450">
        <f t="shared" si="29"/>
        <v>363</v>
      </c>
      <c r="J1468" s="108">
        <v>44</v>
      </c>
      <c r="K1468" s="648">
        <v>36</v>
      </c>
      <c r="L1468" s="652">
        <f>SUM(K1468+H1394+14+7)</f>
        <v>83</v>
      </c>
      <c r="M1468" s="91">
        <f t="shared" si="26"/>
        <v>451</v>
      </c>
    </row>
    <row r="1469" spans="5:13">
      <c r="E1469" s="116" t="s">
        <v>1674</v>
      </c>
      <c r="F1469" s="651">
        <v>399</v>
      </c>
      <c r="G1469" s="634"/>
      <c r="H1469" s="562">
        <v>319</v>
      </c>
      <c r="I1469" s="450">
        <f t="shared" si="29"/>
        <v>399</v>
      </c>
      <c r="J1469" s="108">
        <v>80</v>
      </c>
      <c r="K1469" s="648">
        <v>36</v>
      </c>
      <c r="L1469" s="652">
        <f>SUM(K1469+H1394+14+7)</f>
        <v>83</v>
      </c>
      <c r="M1469" s="91">
        <f t="shared" si="26"/>
        <v>559</v>
      </c>
    </row>
    <row r="1470" spans="5:13">
      <c r="E1470" s="116" t="s">
        <v>1675</v>
      </c>
      <c r="F1470" s="651">
        <v>386</v>
      </c>
      <c r="G1470" s="633"/>
      <c r="H1470" s="562">
        <v>319</v>
      </c>
      <c r="I1470" s="450">
        <f t="shared" si="29"/>
        <v>375</v>
      </c>
      <c r="J1470" s="108">
        <v>56</v>
      </c>
      <c r="K1470" s="648">
        <v>36</v>
      </c>
      <c r="L1470" s="652">
        <f>SUM(K1470+H1394+14+7)</f>
        <v>83</v>
      </c>
      <c r="M1470" s="91">
        <f t="shared" si="26"/>
        <v>487</v>
      </c>
    </row>
    <row r="1471" spans="5:13">
      <c r="E1471" s="635"/>
      <c r="F1471" s="635"/>
      <c r="G1471" s="633"/>
      <c r="H1471" s="450"/>
      <c r="I1471" s="562"/>
      <c r="J1471" s="116"/>
      <c r="K1471" s="646"/>
    </row>
    <row r="1472" spans="5:13">
      <c r="E1472" s="636" t="s">
        <v>2193</v>
      </c>
      <c r="F1472" s="636"/>
      <c r="G1472" s="450"/>
      <c r="H1472" s="450"/>
      <c r="I1472" s="562"/>
      <c r="J1472" s="450"/>
      <c r="K1472" s="646"/>
    </row>
    <row r="1473" spans="5:11" ht="15.6">
      <c r="E1473" s="637" t="s">
        <v>2194</v>
      </c>
      <c r="F1473" s="637"/>
      <c r="G1473" s="617"/>
      <c r="H1473" s="450"/>
      <c r="I1473" s="562"/>
      <c r="J1473" s="617"/>
      <c r="K1473" s="646"/>
    </row>
    <row r="1474" spans="5:11" ht="15.6">
      <c r="E1474" s="637" t="s">
        <v>2195</v>
      </c>
      <c r="F1474" s="637"/>
      <c r="G1474" s="617"/>
      <c r="H1474" s="450"/>
      <c r="I1474" s="562"/>
      <c r="J1474" s="617"/>
      <c r="K1474" s="646"/>
    </row>
    <row r="1475" spans="5:11" ht="15.6">
      <c r="E1475" s="637" t="s">
        <v>2196</v>
      </c>
      <c r="F1475" s="637"/>
      <c r="G1475" s="617"/>
      <c r="H1475" s="450"/>
      <c r="I1475" s="450"/>
      <c r="J1475" s="617"/>
      <c r="K1475" s="646"/>
    </row>
    <row r="1476" spans="5:11" ht="15.6">
      <c r="E1476" s="637" t="s">
        <v>2197</v>
      </c>
      <c r="F1476" s="637"/>
      <c r="G1476" s="617"/>
      <c r="H1476" s="450"/>
      <c r="I1476" s="450"/>
      <c r="J1476" s="617"/>
      <c r="K1476" s="646"/>
    </row>
    <row r="1477" spans="5:11">
      <c r="E1477" s="638" t="s">
        <v>2198</v>
      </c>
      <c r="F1477" s="638"/>
      <c r="G1477" s="617"/>
      <c r="H1477" s="450"/>
      <c r="I1477" s="639"/>
      <c r="J1477" s="617"/>
      <c r="K1477" s="646"/>
    </row>
    <row r="1478" spans="5:11">
      <c r="E1478" s="638" t="s">
        <v>2199</v>
      </c>
      <c r="F1478" s="638"/>
      <c r="G1478" s="617"/>
      <c r="H1478" s="450"/>
      <c r="I1478" s="639"/>
      <c r="J1478" s="617"/>
      <c r="K1478" s="646"/>
    </row>
    <row r="1479" spans="5:11">
      <c r="E1479" s="638" t="s">
        <v>2200</v>
      </c>
      <c r="F1479" s="638"/>
      <c r="G1479" s="617"/>
      <c r="H1479" s="450"/>
      <c r="I1479" s="639"/>
      <c r="J1479" s="617"/>
      <c r="K1479" s="646"/>
    </row>
    <row r="1480" spans="5:11">
      <c r="E1480" s="640" t="s">
        <v>2201</v>
      </c>
      <c r="F1480" s="640"/>
      <c r="G1480" s="450"/>
      <c r="I1480" s="639"/>
      <c r="J1480" s="450"/>
      <c r="K1480" s="646"/>
    </row>
    <row r="1481" spans="5:11">
      <c r="E1481" s="453" t="s">
        <v>2202</v>
      </c>
      <c r="F1481" s="453"/>
      <c r="G1481" s="450"/>
      <c r="I1481" s="639"/>
      <c r="J1481" s="450"/>
      <c r="K1481" s="646"/>
    </row>
    <row r="1482" spans="5:11" ht="15.6">
      <c r="E1482" s="641" t="s">
        <v>2203</v>
      </c>
      <c r="F1482" s="641"/>
      <c r="G1482" s="450"/>
      <c r="I1482" s="639"/>
      <c r="J1482" s="116"/>
      <c r="K1482" s="646"/>
    </row>
    <row r="1483" spans="5:11">
      <c r="E1483" s="642" t="s">
        <v>2204</v>
      </c>
      <c r="F1483" s="642"/>
      <c r="G1483" s="450"/>
      <c r="I1483" s="639"/>
      <c r="J1483" s="450"/>
      <c r="K1483" s="646"/>
    </row>
    <row r="1484" spans="5:11" ht="15.6">
      <c r="E1484" s="466" t="s">
        <v>2205</v>
      </c>
      <c r="F1484" s="466"/>
      <c r="G1484" s="450"/>
      <c r="I1484" s="450"/>
      <c r="J1484" s="450"/>
      <c r="K1484" s="646"/>
    </row>
    <row r="1485" spans="5:11" ht="15.6">
      <c r="E1485" s="466" t="s">
        <v>2206</v>
      </c>
      <c r="F1485" s="466"/>
      <c r="G1485" s="450"/>
      <c r="I1485" s="450"/>
      <c r="J1485" s="450"/>
      <c r="K1485" s="646"/>
    </row>
    <row r="1486" spans="5:11" ht="15.6">
      <c r="E1486" s="466" t="s">
        <v>2207</v>
      </c>
      <c r="F1486" s="466"/>
      <c r="G1486" s="450"/>
      <c r="I1486" s="450"/>
      <c r="J1486" s="450"/>
      <c r="K1486" s="646"/>
    </row>
    <row r="1487" spans="5:11" ht="15.6">
      <c r="E1487" s="454" t="s">
        <v>2208</v>
      </c>
      <c r="F1487" s="454"/>
      <c r="G1487" s="450"/>
      <c r="I1487" s="450"/>
      <c r="J1487" s="450"/>
      <c r="K1487" s="646"/>
    </row>
    <row r="1488" spans="5:11" ht="15.6">
      <c r="E1488" s="454" t="s">
        <v>2209</v>
      </c>
      <c r="F1488" s="454"/>
      <c r="G1488" s="450"/>
      <c r="I1488" s="450"/>
      <c r="J1488" s="450"/>
      <c r="K1488" s="646"/>
    </row>
    <row r="1489" spans="5:11" ht="15.6">
      <c r="E1489" s="454" t="s">
        <v>2210</v>
      </c>
      <c r="F1489" s="454"/>
      <c r="G1489" s="450"/>
      <c r="I1489" s="450"/>
      <c r="J1489" s="450"/>
      <c r="K1489" s="646"/>
    </row>
    <row r="1490" spans="5:11" ht="15.6">
      <c r="E1490" s="466" t="s">
        <v>2211</v>
      </c>
      <c r="F1490" s="466"/>
      <c r="G1490" s="450"/>
      <c r="I1490" s="450"/>
      <c r="J1490" s="450"/>
      <c r="K1490" s="646"/>
    </row>
    <row r="1491" spans="5:11">
      <c r="E1491" s="453" t="s">
        <v>2212</v>
      </c>
      <c r="F1491" s="453"/>
      <c r="G1491" s="450"/>
      <c r="I1491" s="450"/>
      <c r="J1491" s="450"/>
      <c r="K1491" s="646"/>
    </row>
    <row r="1492" spans="5:11">
      <c r="E1492" s="450" t="s">
        <v>2213</v>
      </c>
      <c r="F1492" s="450"/>
      <c r="G1492" s="450"/>
      <c r="I1492" s="450"/>
      <c r="J1492" s="450"/>
      <c r="K1492" s="646"/>
    </row>
    <row r="1493" spans="5:11">
      <c r="E1493" s="643" t="s">
        <v>2214</v>
      </c>
      <c r="F1493" s="643"/>
      <c r="G1493" s="450"/>
      <c r="I1493" s="450"/>
      <c r="J1493" s="450"/>
      <c r="K1493" s="646"/>
    </row>
    <row r="1494" spans="5:11" ht="15.6">
      <c r="E1494" s="641" t="s">
        <v>2215</v>
      </c>
      <c r="F1494" s="641"/>
      <c r="G1494" s="450"/>
      <c r="I1494" s="450"/>
      <c r="J1494" s="450"/>
      <c r="K1494" s="646"/>
    </row>
    <row r="1495" spans="5:11" ht="13.8">
      <c r="E1495" s="644" t="s">
        <v>2216</v>
      </c>
      <c r="F1495" s="644"/>
      <c r="G1495" s="450"/>
      <c r="I1495" s="450"/>
      <c r="J1495" s="450"/>
      <c r="K1495" s="646"/>
    </row>
    <row r="1496" spans="5:11" ht="13.8">
      <c r="E1496" s="515" t="s">
        <v>2217</v>
      </c>
      <c r="F1496" s="515"/>
      <c r="G1496" s="450"/>
      <c r="I1496" s="450"/>
      <c r="J1496" s="450"/>
      <c r="K1496" s="646"/>
    </row>
    <row r="1497" spans="5:11" ht="13.8">
      <c r="E1497" s="515" t="s">
        <v>2218</v>
      </c>
      <c r="F1497" s="515"/>
      <c r="G1497" s="450"/>
      <c r="I1497" s="450"/>
      <c r="J1497" s="450"/>
      <c r="K1497" s="646"/>
    </row>
    <row r="1498" spans="5:11">
      <c r="E1498" s="432" t="s">
        <v>2219</v>
      </c>
      <c r="F1498" s="432"/>
      <c r="G1498" s="450"/>
      <c r="I1498" s="450"/>
      <c r="J1498" s="450"/>
      <c r="K1498" s="646"/>
    </row>
    <row r="1499" spans="5:11">
      <c r="E1499" s="470" t="s">
        <v>2220</v>
      </c>
      <c r="F1499" s="470"/>
      <c r="G1499" s="450"/>
      <c r="I1499" s="450"/>
      <c r="J1499" s="450"/>
      <c r="K1499" s="646"/>
    </row>
    <row r="1500" spans="5:11">
      <c r="E1500" s="471" t="s">
        <v>2221</v>
      </c>
      <c r="F1500" s="471"/>
      <c r="G1500" s="450"/>
      <c r="I1500" s="450"/>
      <c r="J1500" s="450"/>
      <c r="K1500" s="646"/>
    </row>
    <row r="1501" spans="5:11">
      <c r="E1501" s="432" t="s">
        <v>2222</v>
      </c>
      <c r="F1501" s="432"/>
      <c r="G1501" s="450"/>
      <c r="I1501" s="450"/>
      <c r="J1501" s="450"/>
      <c r="K1501" s="646"/>
    </row>
    <row r="1502" spans="5:11">
      <c r="E1502" s="432" t="s">
        <v>2223</v>
      </c>
      <c r="F1502" s="432"/>
      <c r="G1502" s="450"/>
      <c r="I1502" s="450"/>
      <c r="J1502" s="450"/>
      <c r="K1502" s="646"/>
    </row>
    <row r="1503" spans="5:11">
      <c r="E1503" s="432" t="s">
        <v>2224</v>
      </c>
      <c r="F1503" s="432"/>
      <c r="G1503" s="450"/>
      <c r="I1503" s="450"/>
      <c r="J1503" s="450"/>
      <c r="K1503" s="646"/>
    </row>
    <row r="1504" spans="5:11">
      <c r="E1504" s="432" t="s">
        <v>2225</v>
      </c>
      <c r="F1504" s="432"/>
      <c r="G1504" s="450"/>
      <c r="I1504" s="450"/>
      <c r="J1504" s="450"/>
      <c r="K1504" s="646"/>
    </row>
    <row r="1505" spans="5:11">
      <c r="E1505" s="472" t="s">
        <v>2226</v>
      </c>
      <c r="F1505" s="472"/>
      <c r="G1505" s="450"/>
      <c r="I1505" s="450"/>
      <c r="J1505" s="450"/>
      <c r="K1505" s="646"/>
    </row>
    <row r="1506" spans="5:11">
      <c r="E1506" s="450"/>
      <c r="F1506" s="450"/>
      <c r="G1506" s="450"/>
      <c r="I1506" s="450"/>
      <c r="J1506" s="450"/>
      <c r="K1506" s="646"/>
    </row>
    <row r="1507" spans="5:11">
      <c r="E1507" s="443"/>
      <c r="F1507" s="443"/>
      <c r="G1507" s="542"/>
      <c r="I1507" s="450"/>
      <c r="J1507" s="542"/>
      <c r="K1507" s="646"/>
    </row>
    <row r="1508" spans="5:11">
      <c r="E1508" s="107"/>
      <c r="F1508" s="107"/>
      <c r="G1508" s="108"/>
      <c r="I1508" s="450"/>
      <c r="J1508" s="107"/>
      <c r="K1508" s="646"/>
    </row>
    <row r="1509" spans="5:11">
      <c r="I1509" s="450"/>
      <c r="K1509" s="646"/>
    </row>
    <row r="1510" spans="5:11">
      <c r="I1510" s="450"/>
      <c r="K1510" s="646"/>
    </row>
    <row r="1511" spans="5:11">
      <c r="K1511" s="646"/>
    </row>
    <row r="1512" spans="5:11">
      <c r="K1512" s="646"/>
    </row>
    <row r="1513" spans="5:11">
      <c r="K1513" s="646"/>
    </row>
    <row r="1514" spans="5:11">
      <c r="K1514" s="646"/>
    </row>
    <row r="1515" spans="5:11">
      <c r="K1515" s="646"/>
    </row>
    <row r="1516" spans="5:11">
      <c r="K1516" s="646"/>
    </row>
    <row r="1517" spans="5:11">
      <c r="K1517" s="646"/>
    </row>
    <row r="1518" spans="5:11">
      <c r="K1518" s="646"/>
    </row>
    <row r="1519" spans="5:11">
      <c r="K1519" s="646"/>
    </row>
    <row r="1520" spans="5:11">
      <c r="K1520" s="646"/>
    </row>
    <row r="1521" spans="11:11">
      <c r="K1521" s="646"/>
    </row>
    <row r="1522" spans="11:11">
      <c r="K1522" s="646"/>
    </row>
    <row r="1523" spans="11:11">
      <c r="K1523" s="646"/>
    </row>
    <row r="1524" spans="11:11">
      <c r="K1524" s="646"/>
    </row>
    <row r="1525" spans="11:11">
      <c r="K1525" s="646"/>
    </row>
    <row r="1526" spans="11:11">
      <c r="K1526" s="646"/>
    </row>
    <row r="1527" spans="11:11">
      <c r="K1527" s="646"/>
    </row>
    <row r="1528" spans="11:11">
      <c r="K1528" s="646"/>
    </row>
    <row r="1529" spans="11:11">
      <c r="K1529" s="646"/>
    </row>
    <row r="1530" spans="11:11">
      <c r="K1530" s="646"/>
    </row>
    <row r="1531" spans="11:11">
      <c r="K1531" s="646"/>
    </row>
    <row r="1532" spans="11:11">
      <c r="K1532" s="646"/>
    </row>
    <row r="1533" spans="11:11">
      <c r="K1533" s="646"/>
    </row>
    <row r="1534" spans="11:11">
      <c r="K1534" s="646"/>
    </row>
    <row r="1535" spans="11:11">
      <c r="K1535" s="646"/>
    </row>
    <row r="1536" spans="11:11">
      <c r="K1536" s="646"/>
    </row>
    <row r="1537" spans="11:11">
      <c r="K1537" s="646"/>
    </row>
    <row r="1538" spans="11:11">
      <c r="K1538" s="646"/>
    </row>
    <row r="1539" spans="11:11">
      <c r="K1539" s="646"/>
    </row>
    <row r="1540" spans="11:11">
      <c r="K1540" s="646"/>
    </row>
    <row r="1541" spans="11:11">
      <c r="K1541" s="646"/>
    </row>
    <row r="1542" spans="11:11">
      <c r="K1542" s="646"/>
    </row>
    <row r="1543" spans="11:11">
      <c r="K1543" s="646"/>
    </row>
    <row r="1544" spans="11:11">
      <c r="K1544" s="646"/>
    </row>
    <row r="1545" spans="11:11">
      <c r="K1545" s="646"/>
    </row>
    <row r="1546" spans="11:11">
      <c r="K1546" s="646"/>
    </row>
    <row r="1547" spans="11:11">
      <c r="K1547" s="646"/>
    </row>
    <row r="1548" spans="11:11">
      <c r="K1548" s="646"/>
    </row>
    <row r="1549" spans="11:11">
      <c r="K1549" s="646"/>
    </row>
    <row r="1550" spans="11:11">
      <c r="K1550" s="646"/>
    </row>
    <row r="1551" spans="11:11">
      <c r="K1551" s="646"/>
    </row>
    <row r="1552" spans="11:11">
      <c r="K1552" s="646"/>
    </row>
    <row r="1553" spans="11:11" ht="13.2" customHeight="1">
      <c r="K1553" s="646"/>
    </row>
    <row r="1554" spans="11:11">
      <c r="K1554" s="646"/>
    </row>
    <row r="1555" spans="11:11">
      <c r="K1555" s="646"/>
    </row>
    <row r="1556" spans="11:11">
      <c r="K1556" s="646"/>
    </row>
    <row r="1557" spans="11:11">
      <c r="K1557" s="646"/>
    </row>
    <row r="1558" spans="11:11">
      <c r="K1558" s="646"/>
    </row>
    <row r="1559" spans="11:11">
      <c r="K1559" s="646"/>
    </row>
    <row r="1560" spans="11:11">
      <c r="K1560" s="646"/>
    </row>
    <row r="1561" spans="11:11">
      <c r="K1561" s="646"/>
    </row>
    <row r="1562" spans="11:11" ht="13.2" customHeight="1">
      <c r="K1562" s="646"/>
    </row>
    <row r="1563" spans="11:11">
      <c r="K1563" s="646"/>
    </row>
    <row r="1564" spans="11:11">
      <c r="K1564" s="646"/>
    </row>
    <row r="1565" spans="11:11">
      <c r="K1565" s="646"/>
    </row>
    <row r="1566" spans="11:11">
      <c r="K1566" s="646"/>
    </row>
    <row r="1567" spans="11:11">
      <c r="K1567" s="646"/>
    </row>
    <row r="1568" spans="11:11">
      <c r="K1568" s="646"/>
    </row>
    <row r="1569" spans="11:11">
      <c r="K1569" s="646"/>
    </row>
    <row r="1570" spans="11:11">
      <c r="K1570" s="646"/>
    </row>
    <row r="1571" spans="11:11">
      <c r="K1571" s="646"/>
    </row>
    <row r="1572" spans="11:11">
      <c r="K1572" s="646"/>
    </row>
    <row r="1573" spans="11:11">
      <c r="K1573" s="646"/>
    </row>
    <row r="1574" spans="11:11">
      <c r="K1574" s="646"/>
    </row>
    <row r="1575" spans="11:11">
      <c r="K1575" s="646"/>
    </row>
    <row r="1576" spans="11:11">
      <c r="K1576" s="646"/>
    </row>
    <row r="1577" spans="11:11">
      <c r="K1577" s="646"/>
    </row>
    <row r="1578" spans="11:11">
      <c r="K1578" s="646"/>
    </row>
    <row r="1579" spans="11:11">
      <c r="K1579" s="646"/>
    </row>
    <row r="1580" spans="11:11">
      <c r="K1580" s="646"/>
    </row>
    <row r="1581" spans="11:11">
      <c r="K1581" s="646"/>
    </row>
    <row r="1582" spans="11:11">
      <c r="K1582" s="646"/>
    </row>
    <row r="1583" spans="11:11">
      <c r="K1583" s="646"/>
    </row>
    <row r="1584" spans="11:11">
      <c r="K1584" s="646"/>
    </row>
    <row r="1585" spans="11:11">
      <c r="K1585" s="646"/>
    </row>
    <row r="1586" spans="11:11">
      <c r="K1586" s="646"/>
    </row>
    <row r="1587" spans="11:11">
      <c r="K1587" s="646"/>
    </row>
    <row r="1588" spans="11:11">
      <c r="K1588" s="646"/>
    </row>
    <row r="1589" spans="11:11">
      <c r="K1589" s="646"/>
    </row>
    <row r="1590" spans="11:11">
      <c r="K1590" s="646"/>
    </row>
    <row r="1591" spans="11:11">
      <c r="K1591" s="646"/>
    </row>
    <row r="1592" spans="11:11">
      <c r="K1592" s="646"/>
    </row>
    <row r="1593" spans="11:11" ht="13.2" customHeight="1">
      <c r="K1593" s="646"/>
    </row>
    <row r="1594" spans="11:11">
      <c r="K1594" s="646"/>
    </row>
    <row r="1595" spans="11:11">
      <c r="K1595" s="646"/>
    </row>
    <row r="1596" spans="11:11">
      <c r="K1596" s="646"/>
    </row>
    <row r="1597" spans="11:11">
      <c r="K1597" s="646"/>
    </row>
    <row r="1598" spans="11:11">
      <c r="K1598" s="646"/>
    </row>
    <row r="1599" spans="11:11">
      <c r="K1599" s="646"/>
    </row>
    <row r="1600" spans="11:11">
      <c r="K1600" s="646"/>
    </row>
    <row r="1601" spans="11:11">
      <c r="K1601" s="646"/>
    </row>
    <row r="1602" spans="11:11">
      <c r="K1602" s="646"/>
    </row>
    <row r="1603" spans="11:11">
      <c r="K1603" s="646"/>
    </row>
    <row r="1604" spans="11:11">
      <c r="K1604" s="646"/>
    </row>
    <row r="1605" spans="11:11" ht="15.6" customHeight="1">
      <c r="K1605" s="646"/>
    </row>
    <row r="1606" spans="11:11">
      <c r="K1606" s="646"/>
    </row>
    <row r="1607" spans="11:11">
      <c r="K1607" s="646"/>
    </row>
    <row r="1608" spans="11:11">
      <c r="K1608" s="646"/>
    </row>
    <row r="1609" spans="11:11">
      <c r="K1609" s="646"/>
    </row>
    <row r="1610" spans="11:11">
      <c r="K1610" s="646"/>
    </row>
    <row r="1611" spans="11:11">
      <c r="K1611" s="646"/>
    </row>
    <row r="1640" ht="13.2" customHeight="1"/>
    <row r="1648" ht="15.6" customHeight="1"/>
    <row r="1656" ht="13.2" customHeight="1"/>
    <row r="1690" ht="13.2" customHeight="1"/>
    <row r="1695" ht="13.2" customHeight="1"/>
    <row r="1696" ht="13.2" customHeight="1"/>
    <row r="1697" ht="39.6" customHeight="1"/>
    <row r="1698" ht="39.6" customHeight="1"/>
    <row r="1699" ht="39.6" customHeight="1"/>
    <row r="1700" ht="39.6" customHeight="1"/>
    <row r="1701" ht="39.6" customHeight="1"/>
    <row r="1702" ht="39.6" customHeight="1"/>
    <row r="1703" ht="39.6" customHeight="1"/>
    <row r="1704" ht="39.6" customHeight="1"/>
    <row r="1705" ht="39.6" customHeight="1"/>
    <row r="1706" ht="39.6" customHeight="1"/>
    <row r="1707" ht="39.6" customHeight="1"/>
    <row r="1708" ht="39.6" customHeight="1"/>
    <row r="1709" ht="39.6" customHeight="1"/>
    <row r="1710" ht="39.6" customHeight="1"/>
    <row r="1711" ht="39.6" customHeight="1"/>
    <row r="1712" ht="39.6" customHeight="1"/>
    <row r="1713" ht="39.6" customHeight="1"/>
    <row r="1714" ht="39.6" customHeight="1"/>
    <row r="1715" ht="39.6" customHeight="1"/>
    <row r="1716" ht="39.6" customHeight="1"/>
    <row r="1717" ht="39.6" customHeight="1"/>
    <row r="1718" ht="39.6" customHeight="1"/>
    <row r="1727" ht="13.2" customHeight="1"/>
    <row r="1728" ht="13.2" customHeight="1"/>
    <row r="1729" ht="39.6" customHeight="1"/>
    <row r="1730" ht="39.6" customHeight="1"/>
    <row r="1731" ht="39.6" customHeight="1"/>
    <row r="1732" ht="39.6" customHeight="1"/>
    <row r="1733" ht="39.6" customHeight="1"/>
    <row r="1734" ht="39.6" customHeight="1"/>
    <row r="1735" ht="39.6" customHeight="1"/>
    <row r="1736" ht="39.6" customHeight="1"/>
    <row r="1737" ht="39.6" customHeight="1"/>
    <row r="1738" ht="39.6" customHeight="1"/>
    <row r="1739" ht="39.6" customHeight="1"/>
    <row r="1740" ht="39.6" customHeight="1"/>
    <row r="1741" ht="39.6" customHeight="1"/>
    <row r="1742" ht="39.6" customHeight="1"/>
    <row r="1743" ht="39.6" customHeight="1"/>
    <row r="1744" ht="39.6" customHeight="1"/>
    <row r="1745" ht="39.6" customHeight="1"/>
    <row r="1746" ht="39.6" customHeight="1"/>
    <row r="1747" ht="39.6" customHeight="1"/>
    <row r="1748" ht="39.6" customHeight="1"/>
    <row r="1749" ht="39.6" customHeight="1"/>
    <row r="1750" ht="39.6" customHeight="1"/>
    <row r="1751" ht="39.6" customHeight="1"/>
    <row r="1752" ht="39.6" customHeight="1"/>
    <row r="1753" ht="39.6" customHeight="1"/>
    <row r="1754" ht="39.6" customHeight="1"/>
    <row r="1755" ht="39.6" customHeight="1"/>
    <row r="1756" ht="39.6" customHeight="1"/>
    <row r="1757" ht="39.6" customHeight="1"/>
    <row r="1758" ht="39.6" customHeight="1"/>
    <row r="1759" ht="39.6" customHeight="1"/>
    <row r="1760" ht="39.6" customHeight="1"/>
    <row r="1761" ht="39.6" customHeight="1"/>
    <row r="1762" ht="39.6" customHeight="1"/>
    <row r="1763" ht="39.6" customHeight="1"/>
    <row r="1764" ht="39.6" customHeight="1"/>
    <row r="1765" ht="39.6" customHeight="1"/>
    <row r="1766" ht="39.6" customHeight="1"/>
    <row r="1767" ht="39.6" customHeight="1"/>
    <row r="1768" ht="39.6" customHeight="1"/>
    <row r="1769" ht="39.6" customHeight="1"/>
    <row r="1770" ht="39.6" customHeight="1"/>
    <row r="1771" ht="39.6" customHeight="1"/>
    <row r="1772" ht="39.6" customHeight="1"/>
    <row r="1773" ht="39.6" customHeight="1"/>
    <row r="1774" ht="39.6" customHeight="1"/>
    <row r="1775" ht="39.6" customHeight="1"/>
  </sheetData>
  <autoFilter ref="A1:M1775" xr:uid="{7683012E-80B4-4C01-B4F1-E848AB950494}"/>
  <mergeCells count="1">
    <mergeCell ref="F55:G55"/>
  </mergeCells>
  <phoneticPr fontId="11" type="noConversion"/>
  <hyperlinks>
    <hyperlink ref="E899" r:id="rId1" display="http://t3317573.icpro.co/track.aspx?id=460|329F45|5171|251D|1F4|0|54E|1|700D52B0&amp;destination=https%3a%2f%2fwww.gov.uk%2fgovernment%2fpublications%2fapplication-for-transfer-of-residence-tor-relief-tor01&amp;dchk=69177A4E" xr:uid="{21E3FC7B-7961-4C1B-9F69-39134E4EC90F}"/>
  </hyperlinks>
  <pageMargins left="0.7" right="0.7" top="0.75" bottom="0.75" header="0.3" footer="0.3"/>
  <pageSetup paperSize="9" orientation="portrait" horizontalDpi="360" verticalDpi="36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FAA7E-F721-4851-A90C-0591436B9918}">
  <sheetPr codeName="Sheet2"/>
  <dimension ref="B1:C6"/>
  <sheetViews>
    <sheetView workbookViewId="0">
      <selection activeCell="G374" sqref="G374"/>
    </sheetView>
  </sheetViews>
  <sheetFormatPr defaultRowHeight="13.2"/>
  <cols>
    <col min="2" max="2" width="16.5546875" customWidth="1"/>
  </cols>
  <sheetData>
    <row r="1" spans="2:3" ht="11.4" customHeight="1">
      <c r="B1" t="s">
        <v>2474</v>
      </c>
    </row>
    <row r="2" spans="2:3">
      <c r="B2" t="s">
        <v>2467</v>
      </c>
      <c r="C2" t="s">
        <v>2468</v>
      </c>
    </row>
    <row r="3" spans="2:3">
      <c r="B3" t="s">
        <v>2465</v>
      </c>
      <c r="C3" t="s">
        <v>2469</v>
      </c>
    </row>
    <row r="4" spans="2:3">
      <c r="B4" t="s">
        <v>2466</v>
      </c>
    </row>
    <row r="5" spans="2:3">
      <c r="B5" t="s">
        <v>721</v>
      </c>
      <c r="C5" t="s">
        <v>2470</v>
      </c>
    </row>
    <row r="6" spans="2:3">
      <c r="B6" t="s">
        <v>2471</v>
      </c>
      <c r="C6" t="s">
        <v>2472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CA09A-FF9A-4F53-8D09-C472A245F50D}">
  <sheetPr codeName="Sheet4"/>
  <dimension ref="B1:R379"/>
  <sheetViews>
    <sheetView showGridLines="0" showWhiteSpace="0" view="pageBreakPreview" zoomScaleSheetLayoutView="100" workbookViewId="0">
      <pane ySplit="5" topLeftCell="A348" activePane="bottomLeft" state="frozen"/>
      <selection activeCell="G374" sqref="G374"/>
      <selection pane="bottomLeft" activeCell="L357" sqref="L357"/>
    </sheetView>
  </sheetViews>
  <sheetFormatPr defaultColWidth="9" defaultRowHeight="14.4"/>
  <cols>
    <col min="1" max="1" width="1.21875" style="208" customWidth="1"/>
    <col min="2" max="2" width="15.77734375" style="208" customWidth="1"/>
    <col min="3" max="3" width="17.109375" style="208" customWidth="1"/>
    <col min="4" max="4" width="12.77734375" style="208" customWidth="1"/>
    <col min="5" max="8" width="11.109375" style="208" customWidth="1"/>
    <col min="9" max="9" width="14.109375" style="209" customWidth="1"/>
    <col min="10" max="10" width="31.109375" style="208" customWidth="1"/>
    <col min="11" max="11" width="33.21875" style="208" bestFit="1" customWidth="1"/>
    <col min="12" max="16384" width="9" style="208"/>
  </cols>
  <sheetData>
    <row r="1" spans="2:18" s="234" customFormat="1" ht="36" customHeight="1">
      <c r="C1" s="238"/>
      <c r="D1" s="235"/>
      <c r="E1" s="238"/>
      <c r="F1" s="238"/>
      <c r="G1" s="238"/>
      <c r="H1" s="238"/>
      <c r="I1" s="236"/>
      <c r="J1" s="235"/>
      <c r="K1" s="238"/>
    </row>
    <row r="2" spans="2:18" s="234" customFormat="1" ht="36" customHeight="1">
      <c r="B2" s="238"/>
      <c r="C2" s="238"/>
      <c r="D2" s="235"/>
      <c r="E2" s="238"/>
      <c r="F2" s="238"/>
      <c r="G2" s="238"/>
      <c r="H2" s="238"/>
      <c r="I2" s="237"/>
      <c r="J2" s="235"/>
      <c r="K2" s="238"/>
    </row>
    <row r="3" spans="2:18" s="234" customFormat="1" ht="33" customHeight="1">
      <c r="B3" s="401" t="s">
        <v>2313</v>
      </c>
      <c r="C3" s="402"/>
      <c r="D3" s="235"/>
      <c r="E3" s="402"/>
      <c r="F3" s="402"/>
      <c r="G3" s="402"/>
      <c r="H3" s="402"/>
      <c r="I3" s="403"/>
      <c r="J3" s="235"/>
      <c r="K3" s="402"/>
      <c r="M3" s="408"/>
      <c r="N3" s="408"/>
      <c r="O3" s="408"/>
      <c r="P3" s="408"/>
      <c r="Q3" s="408"/>
      <c r="R3" s="408"/>
    </row>
    <row r="4" spans="2:18" s="234" customFormat="1" ht="11.25" customHeight="1" thickBot="1">
      <c r="B4" s="236"/>
      <c r="C4" s="236"/>
      <c r="D4" s="235"/>
      <c r="E4" s="236"/>
      <c r="F4" s="236"/>
      <c r="G4" s="236"/>
      <c r="H4" s="236"/>
      <c r="I4" s="236"/>
      <c r="J4" s="235"/>
      <c r="K4" s="236"/>
    </row>
    <row r="5" spans="2:18" s="230" customFormat="1" ht="16.5" customHeight="1">
      <c r="B5" s="233" t="s">
        <v>2312</v>
      </c>
      <c r="C5" s="232" t="s">
        <v>74</v>
      </c>
      <c r="D5" s="428" t="s">
        <v>2399</v>
      </c>
      <c r="E5" s="232" t="s">
        <v>2311</v>
      </c>
      <c r="F5" s="232" t="s">
        <v>2394</v>
      </c>
      <c r="G5" s="232" t="s">
        <v>2310</v>
      </c>
      <c r="H5" s="232" t="s">
        <v>2309</v>
      </c>
      <c r="I5" s="231" t="s">
        <v>2308</v>
      </c>
      <c r="J5" s="420" t="s">
        <v>2398</v>
      </c>
      <c r="K5" s="230" t="s">
        <v>2476</v>
      </c>
      <c r="L5" s="647" t="s">
        <v>2488</v>
      </c>
    </row>
    <row r="6" spans="2:18" ht="15.6">
      <c r="B6" s="223" t="s">
        <v>1150</v>
      </c>
      <c r="C6" s="221" t="s">
        <v>1150</v>
      </c>
      <c r="D6" s="421">
        <f t="shared" ref="D6:D70" si="0">SUM(E6+J6)</f>
        <v>-10</v>
      </c>
      <c r="E6" s="227">
        <v>-10</v>
      </c>
      <c r="F6" s="227"/>
      <c r="G6" s="219" t="s">
        <v>2307</v>
      </c>
      <c r="H6" s="219">
        <v>4</v>
      </c>
      <c r="I6" s="407" t="s">
        <v>633</v>
      </c>
      <c r="K6" s="219">
        <f>SUM(H6)+16+7</f>
        <v>27</v>
      </c>
      <c r="M6" s="400"/>
      <c r="R6" s="400"/>
    </row>
    <row r="7" spans="2:18" ht="14.4" customHeight="1">
      <c r="B7" s="404" t="s">
        <v>909</v>
      </c>
      <c r="C7" s="221" t="s">
        <v>1213</v>
      </c>
      <c r="D7" s="421">
        <f t="shared" si="0"/>
        <v>-40</v>
      </c>
      <c r="E7" s="227">
        <v>-40</v>
      </c>
      <c r="F7" s="227"/>
      <c r="G7" s="219" t="s">
        <v>2307</v>
      </c>
      <c r="H7" s="219">
        <v>3</v>
      </c>
      <c r="I7" s="407"/>
      <c r="K7" s="219">
        <f t="shared" ref="K7:K8" si="1">SUM(H7)+16+7</f>
        <v>26</v>
      </c>
      <c r="M7" s="400"/>
      <c r="R7" s="400"/>
    </row>
    <row r="8" spans="2:18" ht="14.4" customHeight="1">
      <c r="B8" s="404"/>
      <c r="C8" s="221" t="s">
        <v>1177</v>
      </c>
      <c r="D8" s="421">
        <f t="shared" si="0"/>
        <v>15</v>
      </c>
      <c r="E8" s="227">
        <v>15</v>
      </c>
      <c r="F8" s="227"/>
      <c r="G8" s="219" t="s">
        <v>692</v>
      </c>
      <c r="H8" s="219">
        <v>3</v>
      </c>
      <c r="I8" s="407"/>
      <c r="K8" s="219">
        <f t="shared" si="1"/>
        <v>26</v>
      </c>
      <c r="M8" s="400"/>
      <c r="R8" s="400"/>
    </row>
    <row r="9" spans="2:18" ht="14.4" customHeight="1">
      <c r="B9" s="404"/>
      <c r="C9" s="221" t="s">
        <v>1196</v>
      </c>
      <c r="D9" s="421">
        <f t="shared" si="0"/>
        <v>-10</v>
      </c>
      <c r="E9" s="227">
        <v>-10</v>
      </c>
      <c r="F9" s="227"/>
      <c r="G9" s="219" t="s">
        <v>2304</v>
      </c>
      <c r="H9" s="219">
        <v>3</v>
      </c>
      <c r="I9" s="407"/>
      <c r="K9" s="219">
        <f>SUM(H9)+16+7</f>
        <v>26</v>
      </c>
      <c r="M9" s="400"/>
      <c r="R9" s="400"/>
    </row>
    <row r="10" spans="2:18" ht="14.4" customHeight="1">
      <c r="B10" s="404"/>
      <c r="C10" s="221" t="s">
        <v>1239</v>
      </c>
      <c r="D10" s="421">
        <f t="shared" si="0"/>
        <v>-10</v>
      </c>
      <c r="E10" s="227">
        <v>-10</v>
      </c>
      <c r="F10" s="227"/>
      <c r="G10" s="219" t="s">
        <v>2304</v>
      </c>
      <c r="H10" s="219">
        <v>3</v>
      </c>
      <c r="I10" s="407"/>
      <c r="K10" s="219">
        <f t="shared" ref="K10:K17" si="2">SUM(H10)+16+7</f>
        <v>26</v>
      </c>
      <c r="M10" s="400"/>
      <c r="R10" s="400"/>
    </row>
    <row r="11" spans="2:18" ht="14.4" customHeight="1">
      <c r="B11" s="404"/>
      <c r="C11" s="221" t="s">
        <v>1135</v>
      </c>
      <c r="D11" s="421">
        <f t="shared" si="0"/>
        <v>-10</v>
      </c>
      <c r="E11" s="227">
        <v>-10</v>
      </c>
      <c r="F11" s="227"/>
      <c r="G11" s="219" t="s">
        <v>2304</v>
      </c>
      <c r="H11" s="219">
        <v>3</v>
      </c>
      <c r="I11" s="407"/>
      <c r="K11" s="219">
        <f t="shared" si="2"/>
        <v>26</v>
      </c>
      <c r="M11" s="400"/>
      <c r="R11" s="400"/>
    </row>
    <row r="12" spans="2:18" ht="14.4" customHeight="1">
      <c r="B12" s="404"/>
      <c r="C12" s="221" t="s">
        <v>1174</v>
      </c>
      <c r="D12" s="421">
        <f t="shared" si="0"/>
        <v>20</v>
      </c>
      <c r="E12" s="227">
        <v>20</v>
      </c>
      <c r="F12" s="227"/>
      <c r="G12" s="219" t="s">
        <v>692</v>
      </c>
      <c r="H12" s="219">
        <v>3</v>
      </c>
      <c r="I12" s="407"/>
      <c r="K12" s="219">
        <f t="shared" si="2"/>
        <v>26</v>
      </c>
      <c r="M12" s="400"/>
      <c r="R12" s="400"/>
    </row>
    <row r="13" spans="2:18" ht="14.4" customHeight="1">
      <c r="B13" s="404"/>
      <c r="C13" s="221" t="s">
        <v>1240</v>
      </c>
      <c r="D13" s="421">
        <f t="shared" si="0"/>
        <v>20</v>
      </c>
      <c r="E13" s="226">
        <v>20</v>
      </c>
      <c r="F13" s="226"/>
      <c r="G13" s="219" t="s">
        <v>692</v>
      </c>
      <c r="H13" s="219">
        <v>2</v>
      </c>
      <c r="I13" s="407"/>
      <c r="K13" s="219">
        <f t="shared" si="2"/>
        <v>25</v>
      </c>
      <c r="M13" s="400"/>
      <c r="R13" s="400"/>
    </row>
    <row r="14" spans="2:18" ht="14.4" customHeight="1">
      <c r="B14" s="404"/>
      <c r="C14" s="221" t="s">
        <v>1238</v>
      </c>
      <c r="D14" s="421">
        <f t="shared" si="0"/>
        <v>50</v>
      </c>
      <c r="E14" s="226">
        <v>50</v>
      </c>
      <c r="F14" s="226"/>
      <c r="G14" s="219" t="s">
        <v>692</v>
      </c>
      <c r="H14" s="219">
        <v>7</v>
      </c>
      <c r="I14" s="407"/>
      <c r="K14" s="219">
        <f t="shared" si="2"/>
        <v>30</v>
      </c>
      <c r="M14" s="400"/>
      <c r="R14" s="400"/>
    </row>
    <row r="15" spans="2:18" ht="15.6">
      <c r="B15" s="223" t="s">
        <v>1217</v>
      </c>
      <c r="C15" s="228" t="s">
        <v>1217</v>
      </c>
      <c r="D15" s="421">
        <f t="shared" si="0"/>
        <v>30</v>
      </c>
      <c r="E15" s="226">
        <v>30</v>
      </c>
      <c r="F15" s="226"/>
      <c r="G15" s="228" t="s">
        <v>2304</v>
      </c>
      <c r="H15" s="219">
        <v>7</v>
      </c>
      <c r="I15" s="407"/>
      <c r="K15" s="219">
        <f t="shared" si="2"/>
        <v>30</v>
      </c>
      <c r="M15" s="400"/>
      <c r="R15" s="400"/>
    </row>
    <row r="16" spans="2:18" ht="14.4" customHeight="1">
      <c r="B16" s="404" t="s">
        <v>1742</v>
      </c>
      <c r="C16" s="228" t="s">
        <v>296</v>
      </c>
      <c r="D16" s="421">
        <f t="shared" si="0"/>
        <v>25</v>
      </c>
      <c r="E16" s="226">
        <v>25</v>
      </c>
      <c r="F16" s="226"/>
      <c r="G16" s="228" t="s">
        <v>2304</v>
      </c>
      <c r="H16" s="219">
        <v>10</v>
      </c>
      <c r="I16" s="407"/>
      <c r="K16" s="219">
        <f t="shared" si="2"/>
        <v>33</v>
      </c>
      <c r="M16" s="400"/>
      <c r="R16" s="400"/>
    </row>
    <row r="17" spans="2:18" ht="14.4" customHeight="1">
      <c r="B17" s="404"/>
      <c r="C17" s="228" t="s">
        <v>11</v>
      </c>
      <c r="D17" s="421">
        <f t="shared" si="0"/>
        <v>30</v>
      </c>
      <c r="E17" s="226">
        <v>30</v>
      </c>
      <c r="F17" s="226"/>
      <c r="G17" s="228" t="s">
        <v>692</v>
      </c>
      <c r="H17" s="219">
        <v>10</v>
      </c>
      <c r="I17" s="407"/>
      <c r="K17" s="219">
        <f t="shared" si="2"/>
        <v>33</v>
      </c>
      <c r="M17" s="400"/>
      <c r="R17" s="400"/>
    </row>
    <row r="18" spans="2:18" ht="14.4" customHeight="1">
      <c r="B18" s="404" t="s">
        <v>949</v>
      </c>
      <c r="C18" s="228" t="s">
        <v>421</v>
      </c>
      <c r="D18" s="421">
        <f t="shared" si="0"/>
        <v>60</v>
      </c>
      <c r="E18" s="226">
        <v>60</v>
      </c>
      <c r="F18" s="226"/>
      <c r="G18" s="228" t="s">
        <v>2304</v>
      </c>
      <c r="H18" s="219">
        <v>10</v>
      </c>
      <c r="I18" s="407"/>
      <c r="K18" s="219">
        <f>SUM(H18)+16+7</f>
        <v>33</v>
      </c>
      <c r="M18" s="400"/>
      <c r="R18" s="400"/>
    </row>
    <row r="19" spans="2:18" ht="14.4" customHeight="1">
      <c r="B19" s="404"/>
      <c r="C19" s="228" t="s">
        <v>408</v>
      </c>
      <c r="D19" s="421">
        <f t="shared" si="0"/>
        <v>65</v>
      </c>
      <c r="E19" s="226">
        <v>65</v>
      </c>
      <c r="F19" s="226"/>
      <c r="G19" s="228" t="s">
        <v>692</v>
      </c>
      <c r="H19" s="219">
        <v>12</v>
      </c>
      <c r="I19" s="407"/>
      <c r="K19" s="219">
        <f t="shared" ref="K19:K40" si="3">SUM(H19)+16+7</f>
        <v>35</v>
      </c>
      <c r="M19" s="400"/>
      <c r="R19" s="400"/>
    </row>
    <row r="20" spans="2:18" ht="14.4" customHeight="1">
      <c r="B20" s="404" t="s">
        <v>1004</v>
      </c>
      <c r="C20" s="228" t="s">
        <v>1149</v>
      </c>
      <c r="D20" s="421">
        <f t="shared" si="0"/>
        <v>30</v>
      </c>
      <c r="E20" s="226">
        <v>30</v>
      </c>
      <c r="F20" s="226"/>
      <c r="G20" s="228" t="s">
        <v>2304</v>
      </c>
      <c r="H20" s="219">
        <v>6</v>
      </c>
      <c r="I20" s="407"/>
      <c r="K20" s="219">
        <f t="shared" si="3"/>
        <v>29</v>
      </c>
      <c r="M20" s="400"/>
      <c r="R20" s="400"/>
    </row>
    <row r="21" spans="2:18" ht="14.4" customHeight="1">
      <c r="B21" s="404"/>
      <c r="C21" s="228" t="s">
        <v>1145</v>
      </c>
      <c r="D21" s="421">
        <f t="shared" si="0"/>
        <v>30</v>
      </c>
      <c r="E21" s="226">
        <v>30</v>
      </c>
      <c r="F21" s="226"/>
      <c r="G21" s="228" t="s">
        <v>2304</v>
      </c>
      <c r="H21" s="219">
        <v>6</v>
      </c>
      <c r="I21" s="407"/>
      <c r="K21" s="219">
        <f t="shared" si="3"/>
        <v>29</v>
      </c>
      <c r="M21" s="400"/>
      <c r="R21" s="400"/>
    </row>
    <row r="22" spans="2:18" ht="14.4" customHeight="1">
      <c r="B22" s="404" t="s">
        <v>1906</v>
      </c>
      <c r="C22" s="228" t="s">
        <v>306</v>
      </c>
      <c r="D22" s="421">
        <f t="shared" si="0"/>
        <v>60</v>
      </c>
      <c r="E22" s="229">
        <v>60</v>
      </c>
      <c r="F22" s="229"/>
      <c r="G22" s="228" t="s">
        <v>2304</v>
      </c>
      <c r="H22" s="219">
        <v>2</v>
      </c>
      <c r="I22" s="407"/>
      <c r="K22" s="219">
        <f t="shared" si="3"/>
        <v>25</v>
      </c>
      <c r="M22" s="400"/>
      <c r="R22" s="400"/>
    </row>
    <row r="23" spans="2:18" ht="14.4" customHeight="1">
      <c r="B23" s="404"/>
      <c r="C23" s="228" t="s">
        <v>302</v>
      </c>
      <c r="D23" s="421">
        <f t="shared" si="0"/>
        <v>62</v>
      </c>
      <c r="E23" s="229">
        <v>62</v>
      </c>
      <c r="F23" s="229"/>
      <c r="G23" s="228" t="s">
        <v>692</v>
      </c>
      <c r="H23" s="219">
        <v>3</v>
      </c>
      <c r="I23" s="407"/>
      <c r="K23" s="219">
        <f t="shared" si="3"/>
        <v>26</v>
      </c>
      <c r="M23" s="400"/>
      <c r="R23" s="400"/>
    </row>
    <row r="24" spans="2:18" ht="14.4" customHeight="1">
      <c r="B24" s="404"/>
      <c r="C24" s="228" t="s">
        <v>12</v>
      </c>
      <c r="D24" s="421" t="e">
        <f t="shared" si="0"/>
        <v>#VALUE!</v>
      </c>
      <c r="E24" s="229" t="s">
        <v>1221</v>
      </c>
      <c r="F24" s="229"/>
      <c r="G24" s="228" t="s">
        <v>692</v>
      </c>
      <c r="H24" s="219">
        <v>2</v>
      </c>
      <c r="I24" s="407"/>
      <c r="K24" s="219">
        <f t="shared" si="3"/>
        <v>25</v>
      </c>
      <c r="M24" s="400"/>
      <c r="R24" s="400"/>
    </row>
    <row r="25" spans="2:18" ht="15.6">
      <c r="B25" s="223" t="s">
        <v>969</v>
      </c>
      <c r="C25" s="228" t="s">
        <v>356</v>
      </c>
      <c r="D25" s="421">
        <f t="shared" si="0"/>
        <v>40</v>
      </c>
      <c r="E25" s="226">
        <v>40</v>
      </c>
      <c r="F25" s="226"/>
      <c r="G25" s="228" t="s">
        <v>2304</v>
      </c>
      <c r="H25" s="219">
        <v>4</v>
      </c>
      <c r="I25" s="407"/>
      <c r="K25" s="219">
        <f t="shared" si="3"/>
        <v>27</v>
      </c>
      <c r="M25" s="400"/>
      <c r="R25" s="400"/>
    </row>
    <row r="26" spans="2:18" ht="14.4" customHeight="1">
      <c r="B26" s="404" t="s">
        <v>991</v>
      </c>
      <c r="C26" s="221" t="s">
        <v>140</v>
      </c>
      <c r="D26" s="421">
        <f t="shared" si="0"/>
        <v>45</v>
      </c>
      <c r="E26" s="226">
        <v>45</v>
      </c>
      <c r="F26" s="226"/>
      <c r="G26" s="219" t="s">
        <v>2304</v>
      </c>
      <c r="H26" s="219">
        <v>9</v>
      </c>
      <c r="I26" s="407"/>
      <c r="K26" s="219">
        <f t="shared" si="3"/>
        <v>32</v>
      </c>
      <c r="M26" s="400"/>
      <c r="R26" s="400"/>
    </row>
    <row r="27" spans="2:18" ht="14.4" customHeight="1">
      <c r="B27" s="404"/>
      <c r="C27" s="221" t="s">
        <v>324</v>
      </c>
      <c r="D27" s="421">
        <f t="shared" si="0"/>
        <v>45</v>
      </c>
      <c r="E27" s="226">
        <v>45</v>
      </c>
      <c r="F27" s="226"/>
      <c r="G27" s="219" t="s">
        <v>692</v>
      </c>
      <c r="H27" s="219">
        <v>8</v>
      </c>
      <c r="I27" s="407"/>
      <c r="K27" s="219">
        <f t="shared" si="3"/>
        <v>31</v>
      </c>
      <c r="M27" s="400"/>
      <c r="R27" s="400"/>
    </row>
    <row r="28" spans="2:18" ht="15.6">
      <c r="B28" s="223" t="s">
        <v>904</v>
      </c>
      <c r="C28" s="221" t="s">
        <v>411</v>
      </c>
      <c r="D28" s="421">
        <f t="shared" si="0"/>
        <v>100</v>
      </c>
      <c r="E28" s="227">
        <v>100</v>
      </c>
      <c r="F28" s="227"/>
      <c r="G28" s="219" t="s">
        <v>692</v>
      </c>
      <c r="H28" s="219">
        <v>25</v>
      </c>
      <c r="I28" s="225" t="s">
        <v>2303</v>
      </c>
      <c r="K28" s="219">
        <f t="shared" si="3"/>
        <v>48</v>
      </c>
      <c r="M28" s="400"/>
      <c r="R28" s="400"/>
    </row>
    <row r="29" spans="2:18" ht="14.4" customHeight="1">
      <c r="B29" s="404" t="s">
        <v>933</v>
      </c>
      <c r="C29" s="221" t="s">
        <v>390</v>
      </c>
      <c r="D29" s="421">
        <f t="shared" si="0"/>
        <v>185</v>
      </c>
      <c r="E29" s="227">
        <v>185</v>
      </c>
      <c r="F29" s="227"/>
      <c r="G29" s="219" t="s">
        <v>692</v>
      </c>
      <c r="H29" s="219">
        <v>20</v>
      </c>
      <c r="I29" s="407" t="s">
        <v>633</v>
      </c>
      <c r="K29" s="219">
        <f t="shared" si="3"/>
        <v>43</v>
      </c>
      <c r="M29" s="400"/>
      <c r="R29" s="400"/>
    </row>
    <row r="30" spans="2:18" ht="14.4" customHeight="1">
      <c r="B30" s="404"/>
      <c r="C30" s="221" t="s">
        <v>204</v>
      </c>
      <c r="D30" s="421">
        <f t="shared" si="0"/>
        <v>185</v>
      </c>
      <c r="E30" s="227">
        <v>185</v>
      </c>
      <c r="F30" s="227"/>
      <c r="G30" s="219" t="s">
        <v>692</v>
      </c>
      <c r="H30" s="219">
        <v>20</v>
      </c>
      <c r="I30" s="407"/>
      <c r="K30" s="219">
        <f t="shared" si="3"/>
        <v>43</v>
      </c>
      <c r="M30" s="400"/>
      <c r="R30" s="400"/>
    </row>
    <row r="31" spans="2:18" ht="14.4" customHeight="1">
      <c r="B31" s="404"/>
      <c r="C31" s="221" t="s">
        <v>378</v>
      </c>
      <c r="D31" s="421">
        <f t="shared" si="0"/>
        <v>235</v>
      </c>
      <c r="E31" s="226">
        <v>235</v>
      </c>
      <c r="F31" s="226"/>
      <c r="G31" s="219" t="s">
        <v>692</v>
      </c>
      <c r="H31" s="219">
        <v>25</v>
      </c>
      <c r="I31" s="225" t="s">
        <v>2306</v>
      </c>
      <c r="K31" s="219">
        <f t="shared" si="3"/>
        <v>48</v>
      </c>
      <c r="M31" s="400"/>
    </row>
    <row r="32" spans="2:18" ht="14.4" customHeight="1">
      <c r="B32" s="404"/>
      <c r="C32" s="221" t="s">
        <v>190</v>
      </c>
      <c r="D32" s="421">
        <f t="shared" si="0"/>
        <v>160</v>
      </c>
      <c r="E32" s="226">
        <v>160</v>
      </c>
      <c r="F32" s="226"/>
      <c r="G32" s="219" t="s">
        <v>692</v>
      </c>
      <c r="H32" s="219">
        <v>25</v>
      </c>
      <c r="I32" s="225" t="s">
        <v>2303</v>
      </c>
      <c r="K32" s="219">
        <f t="shared" si="3"/>
        <v>48</v>
      </c>
    </row>
    <row r="33" spans="2:18" ht="15.6">
      <c r="B33" s="223" t="s">
        <v>985</v>
      </c>
      <c r="C33" s="221" t="s">
        <v>211</v>
      </c>
      <c r="D33" s="421">
        <f t="shared" si="0"/>
        <v>170</v>
      </c>
      <c r="E33" s="224">
        <v>170</v>
      </c>
      <c r="F33" s="224"/>
      <c r="G33" s="219" t="s">
        <v>692</v>
      </c>
      <c r="H33" s="219">
        <v>15</v>
      </c>
      <c r="I33" s="407" t="s">
        <v>633</v>
      </c>
      <c r="K33" s="219">
        <f t="shared" si="3"/>
        <v>38</v>
      </c>
      <c r="M33" s="400"/>
      <c r="N33" s="400"/>
      <c r="O33" s="400"/>
      <c r="P33" s="400"/>
      <c r="Q33" s="400"/>
      <c r="R33" s="400"/>
    </row>
    <row r="34" spans="2:18" ht="15.6">
      <c r="B34" s="223" t="s">
        <v>890</v>
      </c>
      <c r="C34" s="221" t="s">
        <v>206</v>
      </c>
      <c r="D34" s="421">
        <f t="shared" si="0"/>
        <v>260</v>
      </c>
      <c r="E34" s="224">
        <v>260</v>
      </c>
      <c r="F34" s="224"/>
      <c r="G34" s="219" t="s">
        <v>692</v>
      </c>
      <c r="H34" s="219">
        <v>20</v>
      </c>
      <c r="I34" s="407"/>
      <c r="K34" s="219">
        <f t="shared" si="3"/>
        <v>43</v>
      </c>
    </row>
    <row r="35" spans="2:18" ht="15.6">
      <c r="B35" s="223" t="s">
        <v>965</v>
      </c>
      <c r="C35" s="221" t="s">
        <v>304</v>
      </c>
      <c r="D35" s="421">
        <f t="shared" si="0"/>
        <v>155</v>
      </c>
      <c r="E35" s="220">
        <v>155</v>
      </c>
      <c r="F35" s="220"/>
      <c r="G35" s="219" t="s">
        <v>692</v>
      </c>
      <c r="H35" s="219">
        <v>20</v>
      </c>
      <c r="I35" s="407"/>
      <c r="K35" s="219">
        <f t="shared" si="3"/>
        <v>43</v>
      </c>
      <c r="M35" s="400"/>
      <c r="N35" s="400"/>
      <c r="O35" s="400"/>
      <c r="P35" s="400"/>
      <c r="Q35" s="400"/>
      <c r="R35" s="400"/>
    </row>
    <row r="36" spans="2:18" ht="15.6">
      <c r="B36" s="223" t="s">
        <v>2413</v>
      </c>
      <c r="C36" s="221" t="s">
        <v>2415</v>
      </c>
      <c r="D36" s="421">
        <f t="shared" si="0"/>
        <v>655</v>
      </c>
      <c r="E36" s="220">
        <v>655</v>
      </c>
      <c r="F36" s="220"/>
      <c r="G36" s="219" t="s">
        <v>692</v>
      </c>
      <c r="H36" s="219">
        <v>24</v>
      </c>
      <c r="I36" s="475" t="s">
        <v>2414</v>
      </c>
      <c r="K36" s="219">
        <f t="shared" si="3"/>
        <v>47</v>
      </c>
      <c r="M36" s="400"/>
      <c r="N36" s="400"/>
      <c r="O36" s="400"/>
      <c r="P36" s="400"/>
      <c r="Q36" s="400"/>
      <c r="R36" s="400"/>
    </row>
    <row r="37" spans="2:18" ht="14.4" customHeight="1">
      <c r="B37" s="404" t="s">
        <v>2305</v>
      </c>
      <c r="C37" s="221" t="s">
        <v>1097</v>
      </c>
      <c r="D37" s="421">
        <f t="shared" si="0"/>
        <v>180</v>
      </c>
      <c r="E37" s="222">
        <v>180</v>
      </c>
      <c r="F37" s="222"/>
      <c r="G37" s="219" t="s">
        <v>692</v>
      </c>
      <c r="H37" s="219">
        <v>23</v>
      </c>
      <c r="I37" s="409" t="s">
        <v>633</v>
      </c>
      <c r="K37" s="219">
        <f t="shared" si="3"/>
        <v>46</v>
      </c>
      <c r="M37" s="400"/>
      <c r="N37" s="400"/>
      <c r="O37" s="400"/>
      <c r="P37" s="400"/>
      <c r="Q37" s="400"/>
      <c r="R37" s="400"/>
    </row>
    <row r="38" spans="2:18" ht="14.4" customHeight="1">
      <c r="B38" s="404"/>
      <c r="C38" s="221" t="s">
        <v>698</v>
      </c>
      <c r="D38" s="421">
        <f t="shared" si="0"/>
        <v>180</v>
      </c>
      <c r="E38" s="222">
        <v>180</v>
      </c>
      <c r="F38" s="222"/>
      <c r="G38" s="219" t="s">
        <v>692</v>
      </c>
      <c r="H38" s="219">
        <v>20</v>
      </c>
      <c r="I38" s="410"/>
      <c r="K38" s="219">
        <f t="shared" si="3"/>
        <v>43</v>
      </c>
    </row>
    <row r="39" spans="2:18" ht="14.4" customHeight="1">
      <c r="B39" s="404"/>
      <c r="C39" s="221" t="s">
        <v>1098</v>
      </c>
      <c r="D39" s="421">
        <f t="shared" si="0"/>
        <v>180</v>
      </c>
      <c r="E39" s="222">
        <v>180</v>
      </c>
      <c r="F39" s="222"/>
      <c r="G39" s="219" t="s">
        <v>692</v>
      </c>
      <c r="H39" s="219">
        <v>20</v>
      </c>
      <c r="I39" s="410"/>
      <c r="K39" s="219">
        <f t="shared" si="3"/>
        <v>43</v>
      </c>
    </row>
    <row r="40" spans="2:18" ht="14.4" customHeight="1">
      <c r="B40" s="404"/>
      <c r="C40" s="221" t="s">
        <v>1099</v>
      </c>
      <c r="D40" s="421">
        <f t="shared" si="0"/>
        <v>130</v>
      </c>
      <c r="E40" s="220">
        <v>130</v>
      </c>
      <c r="F40" s="220"/>
      <c r="G40" s="219" t="s">
        <v>2304</v>
      </c>
      <c r="H40" s="218">
        <v>25</v>
      </c>
      <c r="I40" s="217" t="s">
        <v>2303</v>
      </c>
      <c r="K40" s="219">
        <f t="shared" si="3"/>
        <v>48</v>
      </c>
    </row>
    <row r="41" spans="2:18" ht="16.2" thickBot="1">
      <c r="B41" s="216" t="s">
        <v>2302</v>
      </c>
      <c r="C41" s="215" t="s">
        <v>1108</v>
      </c>
      <c r="D41" s="421">
        <f t="shared" si="0"/>
        <v>230</v>
      </c>
      <c r="E41" s="214">
        <v>230</v>
      </c>
      <c r="F41" s="214"/>
      <c r="G41" s="213" t="s">
        <v>692</v>
      </c>
      <c r="H41" s="212">
        <v>25</v>
      </c>
      <c r="I41" s="211" t="s">
        <v>633</v>
      </c>
      <c r="K41" s="219">
        <f>SUM(H41)+16+7</f>
        <v>48</v>
      </c>
    </row>
    <row r="42" spans="2:18" ht="15" thickBot="1">
      <c r="D42" s="421">
        <f t="shared" si="0"/>
        <v>0</v>
      </c>
    </row>
    <row r="43" spans="2:18" ht="17.399999999999999">
      <c r="B43" s="384" t="s">
        <v>2301</v>
      </c>
      <c r="C43" s="385"/>
      <c r="D43" s="421">
        <f t="shared" si="0"/>
        <v>0</v>
      </c>
      <c r="E43" s="385"/>
      <c r="F43" s="385"/>
      <c r="G43" s="385"/>
      <c r="H43" s="385"/>
      <c r="I43" s="386"/>
      <c r="J43" s="210"/>
      <c r="K43" s="385"/>
    </row>
    <row r="44" spans="2:18" ht="16.5" customHeight="1">
      <c r="B44" s="411" t="s">
        <v>2300</v>
      </c>
      <c r="C44" s="412"/>
      <c r="D44" s="421">
        <f t="shared" si="0"/>
        <v>0</v>
      </c>
      <c r="E44" s="412"/>
      <c r="F44" s="412"/>
      <c r="G44" s="412"/>
      <c r="H44" s="412"/>
      <c r="I44" s="413"/>
      <c r="K44" s="412"/>
    </row>
    <row r="45" spans="2:18" ht="16.5" customHeight="1">
      <c r="B45" s="411" t="s">
        <v>2299</v>
      </c>
      <c r="C45" s="412"/>
      <c r="D45" s="421">
        <f t="shared" si="0"/>
        <v>0</v>
      </c>
      <c r="E45" s="412"/>
      <c r="F45" s="412"/>
      <c r="G45" s="412"/>
      <c r="H45" s="412"/>
      <c r="I45" s="413"/>
      <c r="K45" s="412"/>
    </row>
    <row r="46" spans="2:18" ht="16.5" customHeight="1">
      <c r="B46" s="411" t="s">
        <v>2298</v>
      </c>
      <c r="C46" s="412"/>
      <c r="D46" s="421">
        <f t="shared" si="0"/>
        <v>0</v>
      </c>
      <c r="E46" s="412"/>
      <c r="F46" s="412"/>
      <c r="G46" s="412"/>
      <c r="H46" s="412"/>
      <c r="I46" s="413"/>
      <c r="K46" s="412"/>
      <c r="M46" s="400"/>
      <c r="N46" s="400"/>
      <c r="O46" s="400"/>
      <c r="P46" s="400"/>
      <c r="Q46" s="400"/>
      <c r="R46" s="400"/>
    </row>
    <row r="47" spans="2:18" ht="16.5" customHeight="1">
      <c r="B47" s="411" t="s">
        <v>2297</v>
      </c>
      <c r="C47" s="412"/>
      <c r="D47" s="421">
        <f t="shared" si="0"/>
        <v>0</v>
      </c>
      <c r="E47" s="412"/>
      <c r="F47" s="412"/>
      <c r="G47" s="412"/>
      <c r="H47" s="412"/>
      <c r="I47" s="413"/>
      <c r="K47" s="412"/>
    </row>
    <row r="48" spans="2:18" ht="16.5" customHeight="1" thickBot="1">
      <c r="B48" s="414" t="s">
        <v>2296</v>
      </c>
      <c r="C48" s="415"/>
      <c r="D48" s="421">
        <f t="shared" si="0"/>
        <v>0</v>
      </c>
      <c r="E48" s="415"/>
      <c r="F48" s="415"/>
      <c r="G48" s="415"/>
      <c r="H48" s="415"/>
      <c r="I48" s="416"/>
      <c r="K48" s="415"/>
    </row>
    <row r="49" spans="2:11" ht="17.399999999999999">
      <c r="B49" s="384" t="s">
        <v>2301</v>
      </c>
      <c r="C49" s="385"/>
      <c r="D49" s="421">
        <f t="shared" ref="D49" si="4">SUM(E49+J49)</f>
        <v>0</v>
      </c>
      <c r="E49" s="385"/>
      <c r="F49" s="385"/>
      <c r="G49" s="385"/>
      <c r="H49" s="385"/>
      <c r="I49" s="386"/>
      <c r="J49" s="210"/>
      <c r="K49" s="385"/>
    </row>
    <row r="50" spans="2:11" ht="12.75" customHeight="1">
      <c r="D50" s="421">
        <f t="shared" si="0"/>
        <v>0</v>
      </c>
    </row>
    <row r="51" spans="2:11">
      <c r="D51" s="421">
        <f t="shared" si="0"/>
        <v>0</v>
      </c>
    </row>
    <row r="52" spans="2:11">
      <c r="D52" s="421">
        <f t="shared" si="0"/>
        <v>0</v>
      </c>
    </row>
    <row r="53" spans="2:11" ht="31.2">
      <c r="B53" s="401" t="s">
        <v>2331</v>
      </c>
      <c r="C53" s="402"/>
      <c r="D53" s="421">
        <f t="shared" si="0"/>
        <v>0</v>
      </c>
      <c r="E53" s="402"/>
      <c r="F53" s="402"/>
      <c r="G53" s="402"/>
      <c r="H53" s="402"/>
      <c r="I53" s="403"/>
      <c r="K53" s="402"/>
    </row>
    <row r="54" spans="2:11" ht="37.200000000000003" thickBot="1">
      <c r="B54" s="236"/>
      <c r="C54" s="236"/>
      <c r="D54" s="421">
        <f t="shared" si="0"/>
        <v>0</v>
      </c>
      <c r="E54" s="236"/>
      <c r="F54" s="236"/>
      <c r="G54" s="236"/>
      <c r="H54" s="236"/>
      <c r="I54" s="236"/>
      <c r="K54" s="236"/>
    </row>
    <row r="55" spans="2:11" ht="17.399999999999999">
      <c r="B55" s="233" t="s">
        <v>2312</v>
      </c>
      <c r="C55" s="232" t="s">
        <v>74</v>
      </c>
      <c r="D55" s="421" t="e">
        <f t="shared" si="0"/>
        <v>#VALUE!</v>
      </c>
      <c r="E55" s="232" t="s">
        <v>2311</v>
      </c>
      <c r="F55" s="232"/>
      <c r="G55" s="232" t="s">
        <v>2310</v>
      </c>
      <c r="H55" s="232" t="s">
        <v>2309</v>
      </c>
      <c r="I55" s="231" t="s">
        <v>2308</v>
      </c>
      <c r="K55" s="232" t="s">
        <v>2309</v>
      </c>
    </row>
    <row r="56" spans="2:11" ht="14.4" customHeight="1">
      <c r="B56" s="404" t="s">
        <v>2331</v>
      </c>
      <c r="C56" s="255" t="s">
        <v>27</v>
      </c>
      <c r="D56" s="421">
        <f t="shared" si="0"/>
        <v>-5</v>
      </c>
      <c r="E56" s="256">
        <v>-5</v>
      </c>
      <c r="F56" s="256"/>
      <c r="G56" s="255" t="s">
        <v>2326</v>
      </c>
      <c r="H56" s="255">
        <v>3</v>
      </c>
      <c r="I56" s="406" t="s">
        <v>2330</v>
      </c>
      <c r="K56" s="255">
        <f>SUM(H56+16+7)</f>
        <v>26</v>
      </c>
    </row>
    <row r="57" spans="2:11" ht="14.4" customHeight="1">
      <c r="B57" s="404"/>
      <c r="C57" s="255" t="s">
        <v>61</v>
      </c>
      <c r="D57" s="421">
        <f t="shared" si="0"/>
        <v>-5</v>
      </c>
      <c r="E57" s="256">
        <v>-5</v>
      </c>
      <c r="F57" s="256"/>
      <c r="G57" s="255" t="s">
        <v>2326</v>
      </c>
      <c r="H57" s="255">
        <v>3</v>
      </c>
      <c r="I57" s="406"/>
      <c r="K57" s="255">
        <f t="shared" ref="K57:K80" si="5">SUM(H57+16+7)</f>
        <v>26</v>
      </c>
    </row>
    <row r="58" spans="2:11" ht="14.4" customHeight="1">
      <c r="B58" s="404"/>
      <c r="C58" s="255" t="s">
        <v>381</v>
      </c>
      <c r="D58" s="421">
        <f t="shared" si="0"/>
        <v>-5</v>
      </c>
      <c r="E58" s="256">
        <v>-5</v>
      </c>
      <c r="F58" s="256"/>
      <c r="G58" s="255" t="s">
        <v>2326</v>
      </c>
      <c r="H58" s="255">
        <v>4</v>
      </c>
      <c r="I58" s="406"/>
      <c r="K58" s="255">
        <f t="shared" si="5"/>
        <v>27</v>
      </c>
    </row>
    <row r="59" spans="2:11" ht="14.4" customHeight="1">
      <c r="B59" s="404"/>
      <c r="C59" s="255" t="s">
        <v>398</v>
      </c>
      <c r="D59" s="421">
        <f t="shared" si="0"/>
        <v>-5</v>
      </c>
      <c r="E59" s="256">
        <v>-5</v>
      </c>
      <c r="F59" s="256"/>
      <c r="G59" s="255" t="s">
        <v>2326</v>
      </c>
      <c r="H59" s="255">
        <v>2</v>
      </c>
      <c r="I59" s="406"/>
      <c r="K59" s="255">
        <f t="shared" si="5"/>
        <v>25</v>
      </c>
    </row>
    <row r="60" spans="2:11" ht="14.4" customHeight="1">
      <c r="B60" s="404"/>
      <c r="C60" s="255" t="s">
        <v>313</v>
      </c>
      <c r="D60" s="421">
        <f t="shared" si="0"/>
        <v>-5</v>
      </c>
      <c r="E60" s="256">
        <v>-5</v>
      </c>
      <c r="F60" s="256"/>
      <c r="G60" s="255" t="s">
        <v>2326</v>
      </c>
      <c r="H60" s="255">
        <v>2</v>
      </c>
      <c r="I60" s="406"/>
      <c r="K60" s="255">
        <f t="shared" si="5"/>
        <v>25</v>
      </c>
    </row>
    <row r="61" spans="2:11" ht="14.4" customHeight="1">
      <c r="B61" s="404"/>
      <c r="C61" s="255" t="s">
        <v>1103</v>
      </c>
      <c r="D61" s="421">
        <f t="shared" si="0"/>
        <v>30</v>
      </c>
      <c r="E61" s="256">
        <v>30</v>
      </c>
      <c r="F61" s="256"/>
      <c r="G61" s="255" t="s">
        <v>2329</v>
      </c>
      <c r="H61" s="255">
        <v>4</v>
      </c>
      <c r="I61" s="406"/>
      <c r="K61" s="255">
        <f>SUM(H61+16+7)</f>
        <v>27</v>
      </c>
    </row>
    <row r="62" spans="2:11" ht="14.4" customHeight="1">
      <c r="B62" s="404"/>
      <c r="C62" s="255" t="s">
        <v>1125</v>
      </c>
      <c r="D62" s="421">
        <f t="shared" si="0"/>
        <v>30</v>
      </c>
      <c r="E62" s="256">
        <v>30</v>
      </c>
      <c r="F62" s="256"/>
      <c r="G62" s="255" t="s">
        <v>692</v>
      </c>
      <c r="H62" s="255">
        <v>3</v>
      </c>
      <c r="I62" s="406"/>
      <c r="K62" s="255">
        <f t="shared" si="5"/>
        <v>26</v>
      </c>
    </row>
    <row r="63" spans="2:11" ht="14.4" customHeight="1">
      <c r="B63" s="404"/>
      <c r="C63" s="255" t="s">
        <v>1140</v>
      </c>
      <c r="D63" s="421">
        <f t="shared" si="0"/>
        <v>10</v>
      </c>
      <c r="E63" s="256">
        <v>10</v>
      </c>
      <c r="F63" s="256"/>
      <c r="G63" s="255" t="s">
        <v>692</v>
      </c>
      <c r="H63" s="255">
        <v>3</v>
      </c>
      <c r="I63" s="406"/>
      <c r="K63" s="255">
        <f t="shared" si="5"/>
        <v>26</v>
      </c>
    </row>
    <row r="64" spans="2:11" ht="14.4" customHeight="1">
      <c r="B64" s="404"/>
      <c r="C64" s="255" t="s">
        <v>1155</v>
      </c>
      <c r="D64" s="421">
        <f t="shared" si="0"/>
        <v>10</v>
      </c>
      <c r="E64" s="256">
        <v>10</v>
      </c>
      <c r="F64" s="256"/>
      <c r="G64" s="255" t="s">
        <v>692</v>
      </c>
      <c r="H64" s="255">
        <v>1</v>
      </c>
      <c r="I64" s="406"/>
      <c r="K64" s="255">
        <f t="shared" si="5"/>
        <v>24</v>
      </c>
    </row>
    <row r="65" spans="2:11" ht="14.4" customHeight="1">
      <c r="B65" s="404"/>
      <c r="C65" s="219" t="s">
        <v>1170</v>
      </c>
      <c r="D65" s="421">
        <f t="shared" si="0"/>
        <v>15</v>
      </c>
      <c r="E65" s="256">
        <v>15</v>
      </c>
      <c r="F65" s="256"/>
      <c r="G65" s="255" t="s">
        <v>692</v>
      </c>
      <c r="H65" s="255">
        <v>3</v>
      </c>
      <c r="I65" s="406"/>
      <c r="K65" s="255">
        <f t="shared" si="5"/>
        <v>26</v>
      </c>
    </row>
    <row r="66" spans="2:11" ht="14.4" customHeight="1">
      <c r="B66" s="404"/>
      <c r="C66" s="219" t="s">
        <v>1173</v>
      </c>
      <c r="D66" s="421">
        <f t="shared" si="0"/>
        <v>25</v>
      </c>
      <c r="E66" s="256">
        <v>25</v>
      </c>
      <c r="F66" s="256"/>
      <c r="G66" s="255" t="s">
        <v>692</v>
      </c>
      <c r="H66" s="255">
        <v>1</v>
      </c>
      <c r="I66" s="406"/>
      <c r="K66" s="255">
        <f t="shared" si="5"/>
        <v>24</v>
      </c>
    </row>
    <row r="67" spans="2:11" ht="14.4" customHeight="1">
      <c r="B67" s="404"/>
      <c r="C67" s="219" t="s">
        <v>1151</v>
      </c>
      <c r="D67" s="421">
        <f t="shared" si="0"/>
        <v>15</v>
      </c>
      <c r="E67" s="256">
        <v>15</v>
      </c>
      <c r="F67" s="256"/>
      <c r="G67" s="255" t="s">
        <v>692</v>
      </c>
      <c r="H67" s="255">
        <v>3</v>
      </c>
      <c r="I67" s="406"/>
      <c r="K67" s="255">
        <f t="shared" si="5"/>
        <v>26</v>
      </c>
    </row>
    <row r="68" spans="2:11" ht="14.4" customHeight="1">
      <c r="B68" s="404"/>
      <c r="C68" s="219" t="s">
        <v>1222</v>
      </c>
      <c r="D68" s="421">
        <f t="shared" si="0"/>
        <v>15</v>
      </c>
      <c r="E68" s="256">
        <v>15</v>
      </c>
      <c r="F68" s="256"/>
      <c r="G68" s="255" t="s">
        <v>692</v>
      </c>
      <c r="H68" s="255">
        <v>3</v>
      </c>
      <c r="I68" s="406"/>
      <c r="K68" s="255">
        <f t="shared" si="5"/>
        <v>26</v>
      </c>
    </row>
    <row r="69" spans="2:11" ht="14.4" customHeight="1">
      <c r="B69" s="404"/>
      <c r="C69" s="255" t="s">
        <v>371</v>
      </c>
      <c r="D69" s="421">
        <f t="shared" si="0"/>
        <v>5</v>
      </c>
      <c r="E69" s="256">
        <v>5</v>
      </c>
      <c r="F69" s="256"/>
      <c r="G69" s="255" t="s">
        <v>2304</v>
      </c>
      <c r="H69" s="255">
        <v>1</v>
      </c>
      <c r="I69" s="406"/>
      <c r="K69" s="255">
        <f t="shared" si="5"/>
        <v>24</v>
      </c>
    </row>
    <row r="70" spans="2:11" ht="14.4" customHeight="1">
      <c r="B70" s="404"/>
      <c r="C70" s="255" t="s">
        <v>1146</v>
      </c>
      <c r="D70" s="421">
        <f t="shared" si="0"/>
        <v>5</v>
      </c>
      <c r="E70" s="256">
        <v>5</v>
      </c>
      <c r="F70" s="256"/>
      <c r="G70" s="255" t="s">
        <v>2304</v>
      </c>
      <c r="H70" s="255">
        <v>2</v>
      </c>
      <c r="I70" s="406"/>
      <c r="K70" s="255">
        <f t="shared" si="5"/>
        <v>25</v>
      </c>
    </row>
    <row r="71" spans="2:11" ht="14.4" customHeight="1">
      <c r="B71" s="404"/>
      <c r="C71" s="255" t="s">
        <v>1148</v>
      </c>
      <c r="D71" s="421">
        <f t="shared" ref="D71:D134" si="6">SUM(E71+J71)</f>
        <v>10</v>
      </c>
      <c r="E71" s="256">
        <v>10</v>
      </c>
      <c r="F71" s="256"/>
      <c r="G71" s="255" t="s">
        <v>692</v>
      </c>
      <c r="H71" s="255">
        <v>1</v>
      </c>
      <c r="I71" s="406"/>
      <c r="K71" s="255">
        <f t="shared" si="5"/>
        <v>24</v>
      </c>
    </row>
    <row r="72" spans="2:11" ht="14.4" customHeight="1">
      <c r="B72" s="404"/>
      <c r="C72" s="255" t="s">
        <v>1229</v>
      </c>
      <c r="D72" s="421">
        <f t="shared" si="6"/>
        <v>10</v>
      </c>
      <c r="E72" s="256">
        <v>10</v>
      </c>
      <c r="F72" s="256"/>
      <c r="G72" s="255" t="s">
        <v>692</v>
      </c>
      <c r="H72" s="255">
        <v>3</v>
      </c>
      <c r="I72" s="406"/>
      <c r="K72" s="255">
        <f t="shared" si="5"/>
        <v>26</v>
      </c>
    </row>
    <row r="73" spans="2:11" ht="14.4" customHeight="1">
      <c r="B73" s="404"/>
      <c r="C73" s="255" t="s">
        <v>1214</v>
      </c>
      <c r="D73" s="421">
        <f t="shared" si="6"/>
        <v>25</v>
      </c>
      <c r="E73" s="256">
        <v>25</v>
      </c>
      <c r="F73" s="256"/>
      <c r="G73" s="255" t="s">
        <v>692</v>
      </c>
      <c r="H73" s="255">
        <v>2</v>
      </c>
      <c r="I73" s="406"/>
      <c r="K73" s="255">
        <f t="shared" si="5"/>
        <v>25</v>
      </c>
    </row>
    <row r="74" spans="2:11" ht="14.4" customHeight="1">
      <c r="B74" s="404"/>
      <c r="C74" s="255" t="s">
        <v>1165</v>
      </c>
      <c r="D74" s="421">
        <f t="shared" si="6"/>
        <v>10</v>
      </c>
      <c r="E74" s="256">
        <v>10</v>
      </c>
      <c r="F74" s="256"/>
      <c r="G74" s="255" t="s">
        <v>692</v>
      </c>
      <c r="H74" s="255">
        <v>1</v>
      </c>
      <c r="I74" s="406"/>
      <c r="K74" s="255">
        <f t="shared" si="5"/>
        <v>24</v>
      </c>
    </row>
    <row r="75" spans="2:11" ht="14.4" customHeight="1">
      <c r="B75" s="404"/>
      <c r="C75" s="255" t="s">
        <v>1231</v>
      </c>
      <c r="D75" s="421">
        <f t="shared" si="6"/>
        <v>15</v>
      </c>
      <c r="E75" s="256">
        <v>15</v>
      </c>
      <c r="F75" s="256"/>
      <c r="G75" s="255" t="s">
        <v>692</v>
      </c>
      <c r="H75" s="255">
        <v>2</v>
      </c>
      <c r="I75" s="406"/>
      <c r="K75" s="255">
        <f t="shared" si="5"/>
        <v>25</v>
      </c>
    </row>
    <row r="76" spans="2:11" ht="14.4" customHeight="1">
      <c r="B76" s="404"/>
      <c r="C76" s="255" t="s">
        <v>1230</v>
      </c>
      <c r="D76" s="421">
        <f t="shared" si="6"/>
        <v>15</v>
      </c>
      <c r="E76" s="256">
        <v>15</v>
      </c>
      <c r="F76" s="256"/>
      <c r="G76" s="255" t="s">
        <v>692</v>
      </c>
      <c r="H76" s="255">
        <v>3</v>
      </c>
      <c r="I76" s="406"/>
      <c r="K76" s="255">
        <f t="shared" si="5"/>
        <v>26</v>
      </c>
    </row>
    <row r="77" spans="2:11" ht="14.4" customHeight="1">
      <c r="B77" s="404"/>
      <c r="C77" s="252" t="s">
        <v>1176</v>
      </c>
      <c r="D77" s="421">
        <f t="shared" si="6"/>
        <v>10</v>
      </c>
      <c r="E77" s="254">
        <v>10</v>
      </c>
      <c r="F77" s="254"/>
      <c r="G77" s="252" t="s">
        <v>692</v>
      </c>
      <c r="H77" s="252">
        <v>3</v>
      </c>
      <c r="I77" s="406"/>
      <c r="K77" s="255">
        <f>SUM(H77+16+7)</f>
        <v>26</v>
      </c>
    </row>
    <row r="78" spans="2:11" ht="14.4" customHeight="1">
      <c r="B78" s="404"/>
      <c r="C78" s="252" t="s">
        <v>1215</v>
      </c>
      <c r="D78" s="421">
        <f t="shared" si="6"/>
        <v>15</v>
      </c>
      <c r="E78" s="254">
        <v>15</v>
      </c>
      <c r="F78" s="254"/>
      <c r="G78" s="252" t="s">
        <v>2307</v>
      </c>
      <c r="H78" s="252">
        <v>1</v>
      </c>
      <c r="I78" s="406"/>
      <c r="K78" s="255">
        <f t="shared" si="5"/>
        <v>24</v>
      </c>
    </row>
    <row r="79" spans="2:11" ht="14.4" customHeight="1">
      <c r="B79" s="404"/>
      <c r="C79" s="252" t="s">
        <v>1260</v>
      </c>
      <c r="D79" s="421">
        <f t="shared" si="6"/>
        <v>30</v>
      </c>
      <c r="E79" s="254">
        <v>30</v>
      </c>
      <c r="F79" s="254"/>
      <c r="G79" s="252" t="s">
        <v>692</v>
      </c>
      <c r="H79" s="252">
        <v>4</v>
      </c>
      <c r="I79" s="406"/>
      <c r="K79" s="255">
        <f t="shared" si="5"/>
        <v>27</v>
      </c>
    </row>
    <row r="80" spans="2:11" ht="14.4" customHeight="1">
      <c r="B80" s="404"/>
      <c r="C80" s="252" t="s">
        <v>2328</v>
      </c>
      <c r="D80" s="421" t="e">
        <f t="shared" si="6"/>
        <v>#VALUE!</v>
      </c>
      <c r="E80" s="253" t="s">
        <v>2327</v>
      </c>
      <c r="F80" s="253"/>
      <c r="G80" s="252" t="s">
        <v>692</v>
      </c>
      <c r="H80" s="252">
        <v>4</v>
      </c>
      <c r="I80" s="406"/>
      <c r="K80" s="255">
        <f t="shared" si="5"/>
        <v>27</v>
      </c>
    </row>
    <row r="81" spans="2:11" ht="15" customHeight="1" thickBot="1">
      <c r="B81" s="405"/>
      <c r="C81" s="251" t="s">
        <v>1600</v>
      </c>
      <c r="D81" s="421">
        <f t="shared" si="6"/>
        <v>140</v>
      </c>
      <c r="E81" s="250">
        <v>140</v>
      </c>
      <c r="F81" s="250"/>
      <c r="G81" s="249" t="s">
        <v>2326</v>
      </c>
      <c r="H81" s="249">
        <v>6</v>
      </c>
      <c r="I81" s="248" t="s">
        <v>2325</v>
      </c>
      <c r="K81" s="255">
        <f>SUM(H81+16+7)</f>
        <v>29</v>
      </c>
    </row>
    <row r="82" spans="2:11" ht="15" thickBot="1">
      <c r="D82" s="421">
        <f t="shared" si="6"/>
        <v>0</v>
      </c>
    </row>
    <row r="83" spans="2:11" ht="17.399999999999999">
      <c r="B83" s="384" t="s">
        <v>2301</v>
      </c>
      <c r="C83" s="385"/>
      <c r="D83" s="421">
        <f t="shared" si="6"/>
        <v>0</v>
      </c>
      <c r="E83" s="385"/>
      <c r="F83" s="385"/>
      <c r="G83" s="385"/>
      <c r="H83" s="385"/>
      <c r="I83" s="386"/>
      <c r="K83" s="385"/>
    </row>
    <row r="84" spans="2:11" ht="13.8" customHeight="1">
      <c r="B84" s="247" t="s">
        <v>2324</v>
      </c>
      <c r="C84" s="246"/>
      <c r="D84" s="421">
        <f t="shared" si="6"/>
        <v>0</v>
      </c>
      <c r="E84" s="246"/>
      <c r="F84" s="246"/>
      <c r="G84" s="246"/>
      <c r="H84" s="246"/>
      <c r="I84" s="245"/>
      <c r="K84" s="246"/>
    </row>
    <row r="85" spans="2:11">
      <c r="B85" s="387" t="s">
        <v>2323</v>
      </c>
      <c r="C85" s="388"/>
      <c r="D85" s="421">
        <f t="shared" si="6"/>
        <v>0</v>
      </c>
      <c r="E85" s="388"/>
      <c r="F85" s="388"/>
      <c r="G85" s="388"/>
      <c r="H85" s="388"/>
      <c r="I85" s="389"/>
      <c r="K85" s="388"/>
    </row>
    <row r="86" spans="2:11" ht="50.4" customHeight="1">
      <c r="B86" s="390" t="s">
        <v>2322</v>
      </c>
      <c r="C86" s="391"/>
      <c r="D86" s="421">
        <f t="shared" si="6"/>
        <v>0</v>
      </c>
      <c r="E86" s="391"/>
      <c r="F86" s="391"/>
      <c r="G86" s="391"/>
      <c r="H86" s="391"/>
      <c r="I86" s="392"/>
      <c r="K86" s="391"/>
    </row>
    <row r="87" spans="2:11">
      <c r="B87" s="244" t="s">
        <v>2321</v>
      </c>
      <c r="C87" s="243"/>
      <c r="D87" s="421">
        <f t="shared" si="6"/>
        <v>0</v>
      </c>
      <c r="E87" s="243"/>
      <c r="F87" s="243"/>
      <c r="G87" s="243"/>
      <c r="H87" s="243"/>
      <c r="I87" s="242"/>
      <c r="K87" s="243"/>
    </row>
    <row r="88" spans="2:11">
      <c r="B88" s="241" t="s">
        <v>2320</v>
      </c>
      <c r="C88" s="240"/>
      <c r="D88" s="421">
        <f t="shared" si="6"/>
        <v>0</v>
      </c>
      <c r="E88" s="240"/>
      <c r="F88" s="240"/>
      <c r="G88" s="240"/>
      <c r="H88" s="240"/>
      <c r="I88" s="239"/>
      <c r="K88" s="240"/>
    </row>
    <row r="89" spans="2:11">
      <c r="B89" s="241" t="s">
        <v>2319</v>
      </c>
      <c r="C89" s="240"/>
      <c r="D89" s="421">
        <f t="shared" si="6"/>
        <v>0</v>
      </c>
      <c r="E89" s="240"/>
      <c r="F89" s="240"/>
      <c r="G89" s="240"/>
      <c r="H89" s="240"/>
      <c r="I89" s="239"/>
      <c r="K89" s="240"/>
    </row>
    <row r="90" spans="2:11">
      <c r="B90" s="241" t="s">
        <v>2318</v>
      </c>
      <c r="C90" s="240"/>
      <c r="D90" s="421">
        <f t="shared" si="6"/>
        <v>0</v>
      </c>
      <c r="E90" s="240"/>
      <c r="F90" s="240"/>
      <c r="G90" s="240"/>
      <c r="H90" s="240"/>
      <c r="I90" s="239"/>
      <c r="K90" s="240"/>
    </row>
    <row r="91" spans="2:11">
      <c r="B91" s="241" t="s">
        <v>2317</v>
      </c>
      <c r="C91" s="240"/>
      <c r="D91" s="421">
        <f t="shared" si="6"/>
        <v>0</v>
      </c>
      <c r="E91" s="240"/>
      <c r="F91" s="240"/>
      <c r="G91" s="240"/>
      <c r="H91" s="240"/>
      <c r="I91" s="239"/>
      <c r="K91" s="240"/>
    </row>
    <row r="92" spans="2:11">
      <c r="B92" s="241" t="s">
        <v>2316</v>
      </c>
      <c r="C92" s="240"/>
      <c r="D92" s="421">
        <f t="shared" si="6"/>
        <v>0</v>
      </c>
      <c r="E92" s="240"/>
      <c r="F92" s="240"/>
      <c r="G92" s="240"/>
      <c r="H92" s="240"/>
      <c r="I92" s="239"/>
      <c r="K92" s="240"/>
    </row>
    <row r="93" spans="2:11">
      <c r="B93" s="241" t="s">
        <v>2315</v>
      </c>
      <c r="C93" s="240"/>
      <c r="D93" s="421">
        <f t="shared" si="6"/>
        <v>0</v>
      </c>
      <c r="E93" s="240"/>
      <c r="F93" s="240"/>
      <c r="G93" s="240"/>
      <c r="H93" s="240"/>
      <c r="I93" s="239"/>
      <c r="K93" s="240"/>
    </row>
    <row r="94" spans="2:11">
      <c r="B94" s="241" t="s">
        <v>2314</v>
      </c>
      <c r="C94" s="240"/>
      <c r="D94" s="421">
        <f t="shared" si="6"/>
        <v>0</v>
      </c>
      <c r="E94" s="240"/>
      <c r="F94" s="240"/>
      <c r="G94" s="240"/>
      <c r="H94" s="240"/>
      <c r="I94" s="239"/>
      <c r="K94" s="240"/>
    </row>
    <row r="95" spans="2:11" ht="25.8" thickBot="1">
      <c r="B95" s="393" t="s">
        <v>2295</v>
      </c>
      <c r="C95" s="394"/>
      <c r="D95" s="421">
        <f t="shared" si="6"/>
        <v>0</v>
      </c>
      <c r="E95" s="394"/>
      <c r="F95" s="394"/>
      <c r="G95" s="394"/>
      <c r="H95" s="394"/>
      <c r="I95" s="395"/>
      <c r="K95" s="394"/>
    </row>
    <row r="96" spans="2:11">
      <c r="D96" s="421">
        <f t="shared" si="6"/>
        <v>0</v>
      </c>
    </row>
    <row r="97" spans="2:11" ht="31.2">
      <c r="B97" s="396" t="s">
        <v>2395</v>
      </c>
      <c r="C97" s="397"/>
      <c r="D97" s="421">
        <f t="shared" si="6"/>
        <v>0</v>
      </c>
      <c r="E97" s="397"/>
      <c r="F97" s="397"/>
      <c r="G97" s="397"/>
      <c r="H97" s="397"/>
      <c r="I97" s="397"/>
      <c r="J97" s="397"/>
      <c r="K97" s="397"/>
    </row>
    <row r="98" spans="2:11" ht="37.200000000000003" thickBot="1">
      <c r="B98" s="325"/>
      <c r="C98" s="325"/>
      <c r="D98" s="421">
        <f t="shared" si="6"/>
        <v>0</v>
      </c>
      <c r="E98" s="325"/>
      <c r="F98" s="325"/>
      <c r="G98" s="325"/>
      <c r="H98" s="326"/>
      <c r="I98" s="325"/>
      <c r="J98" s="325"/>
      <c r="K98" s="326"/>
    </row>
    <row r="99" spans="2:11" ht="17.399999999999999">
      <c r="B99" s="398" t="s">
        <v>75</v>
      </c>
      <c r="C99" s="378" t="s">
        <v>74</v>
      </c>
      <c r="D99" s="421" t="e">
        <f t="shared" si="6"/>
        <v>#VALUE!</v>
      </c>
      <c r="E99" s="378" t="s">
        <v>2311</v>
      </c>
      <c r="F99" s="378" t="s">
        <v>2394</v>
      </c>
      <c r="G99" s="378" t="s">
        <v>2354</v>
      </c>
      <c r="H99" s="378" t="s">
        <v>2353</v>
      </c>
      <c r="I99" s="380" t="s">
        <v>2352</v>
      </c>
      <c r="J99" s="324" t="s">
        <v>2393</v>
      </c>
      <c r="K99" s="378" t="s">
        <v>2353</v>
      </c>
    </row>
    <row r="100" spans="2:11" ht="15.6" customHeight="1">
      <c r="B100" s="399"/>
      <c r="C100" s="379"/>
      <c r="D100" s="421" t="e">
        <f t="shared" si="6"/>
        <v>#VALUE!</v>
      </c>
      <c r="E100" s="379"/>
      <c r="F100" s="379"/>
      <c r="G100" s="379"/>
      <c r="H100" s="379"/>
      <c r="I100" s="381"/>
      <c r="J100" s="323" t="s">
        <v>2392</v>
      </c>
      <c r="K100" s="379"/>
    </row>
    <row r="101" spans="2:11">
      <c r="B101" s="322" t="s">
        <v>884</v>
      </c>
      <c r="C101" s="228" t="s">
        <v>182</v>
      </c>
      <c r="D101" s="421">
        <f t="shared" si="6"/>
        <v>195</v>
      </c>
      <c r="E101" s="228">
        <v>120</v>
      </c>
      <c r="F101" s="228" t="s">
        <v>2374</v>
      </c>
      <c r="G101" s="228" t="s">
        <v>692</v>
      </c>
      <c r="H101" s="228">
        <v>45</v>
      </c>
      <c r="I101" s="314" t="s">
        <v>633</v>
      </c>
      <c r="J101" s="310">
        <v>75</v>
      </c>
      <c r="K101" s="228">
        <f>SUM(H101+16+7)</f>
        <v>68</v>
      </c>
    </row>
    <row r="102" spans="2:11">
      <c r="B102" s="352" t="s">
        <v>2391</v>
      </c>
      <c r="C102" s="228" t="s">
        <v>470</v>
      </c>
      <c r="D102" s="421">
        <f t="shared" si="6"/>
        <v>185</v>
      </c>
      <c r="E102" s="228">
        <v>120</v>
      </c>
      <c r="F102" s="228" t="s">
        <v>2374</v>
      </c>
      <c r="G102" s="228" t="s">
        <v>692</v>
      </c>
      <c r="H102" s="228">
        <v>36</v>
      </c>
      <c r="I102" s="314" t="s">
        <v>633</v>
      </c>
      <c r="J102" s="310">
        <v>65</v>
      </c>
      <c r="K102" s="228">
        <f>SUM(H102+16+7)</f>
        <v>59</v>
      </c>
    </row>
    <row r="103" spans="2:11">
      <c r="B103" s="366"/>
      <c r="C103" s="228" t="s">
        <v>1154</v>
      </c>
      <c r="D103" s="421">
        <f t="shared" si="6"/>
        <v>195</v>
      </c>
      <c r="E103" s="228">
        <v>120</v>
      </c>
      <c r="F103" s="228" t="s">
        <v>2374</v>
      </c>
      <c r="G103" s="228" t="s">
        <v>2329</v>
      </c>
      <c r="H103" s="228">
        <v>43</v>
      </c>
      <c r="I103" s="321" t="s">
        <v>633</v>
      </c>
      <c r="J103" s="310">
        <v>75</v>
      </c>
      <c r="K103" s="228">
        <f>SUM(H102+16+7)</f>
        <v>59</v>
      </c>
    </row>
    <row r="104" spans="2:11">
      <c r="B104" s="366"/>
      <c r="C104" s="228" t="s">
        <v>1113</v>
      </c>
      <c r="D104" s="421">
        <f t="shared" si="6"/>
        <v>240</v>
      </c>
      <c r="E104" s="228">
        <v>175</v>
      </c>
      <c r="F104" s="228" t="s">
        <v>2374</v>
      </c>
      <c r="G104" s="228" t="s">
        <v>692</v>
      </c>
      <c r="H104" s="228">
        <v>10</v>
      </c>
      <c r="I104" s="367" t="s">
        <v>2390</v>
      </c>
      <c r="J104" s="310">
        <v>65</v>
      </c>
      <c r="K104" s="228">
        <f>SUM(H102+H104+16+7)</f>
        <v>69</v>
      </c>
    </row>
    <row r="105" spans="2:11">
      <c r="B105" s="366"/>
      <c r="C105" s="228" t="s">
        <v>1118</v>
      </c>
      <c r="D105" s="421">
        <f t="shared" si="6"/>
        <v>225</v>
      </c>
      <c r="E105" s="228">
        <v>160</v>
      </c>
      <c r="F105" s="228" t="s">
        <v>2374</v>
      </c>
      <c r="G105" s="228" t="s">
        <v>692</v>
      </c>
      <c r="H105" s="228">
        <v>13</v>
      </c>
      <c r="I105" s="370"/>
      <c r="J105" s="310">
        <v>65</v>
      </c>
      <c r="K105" s="228">
        <f>SUM(H102+H105+16+7)</f>
        <v>72</v>
      </c>
    </row>
    <row r="106" spans="2:11">
      <c r="B106" s="366"/>
      <c r="C106" s="228" t="s">
        <v>1134</v>
      </c>
      <c r="D106" s="421">
        <f t="shared" si="6"/>
        <v>225</v>
      </c>
      <c r="E106" s="228">
        <v>160</v>
      </c>
      <c r="F106" s="228" t="s">
        <v>2374</v>
      </c>
      <c r="G106" s="228" t="s">
        <v>692</v>
      </c>
      <c r="H106" s="228">
        <v>10</v>
      </c>
      <c r="I106" s="370"/>
      <c r="J106" s="310">
        <v>65</v>
      </c>
      <c r="K106" s="228">
        <f>SUM(H102+H106+16+7)</f>
        <v>69</v>
      </c>
    </row>
    <row r="107" spans="2:11">
      <c r="B107" s="366"/>
      <c r="C107" s="228" t="s">
        <v>1178</v>
      </c>
      <c r="D107" s="421">
        <f t="shared" si="6"/>
        <v>220</v>
      </c>
      <c r="E107" s="228">
        <v>155</v>
      </c>
      <c r="F107" s="228" t="s">
        <v>2374</v>
      </c>
      <c r="G107" s="228" t="s">
        <v>692</v>
      </c>
      <c r="H107" s="228">
        <v>12</v>
      </c>
      <c r="I107" s="370"/>
      <c r="J107" s="310">
        <v>65</v>
      </c>
      <c r="K107" s="228">
        <f>SUM(H102+H107+16+7)</f>
        <v>71</v>
      </c>
    </row>
    <row r="108" spans="2:11">
      <c r="B108" s="366"/>
      <c r="C108" s="228" t="s">
        <v>1185</v>
      </c>
      <c r="D108" s="421">
        <f t="shared" si="6"/>
        <v>225</v>
      </c>
      <c r="E108" s="228">
        <v>160</v>
      </c>
      <c r="F108" s="228" t="s">
        <v>2374</v>
      </c>
      <c r="G108" s="228" t="s">
        <v>2329</v>
      </c>
      <c r="H108" s="228">
        <v>18</v>
      </c>
      <c r="I108" s="370"/>
      <c r="J108" s="310">
        <v>65</v>
      </c>
      <c r="K108" s="228">
        <f>SUM(H102+H108+16+7)</f>
        <v>77</v>
      </c>
    </row>
    <row r="109" spans="2:11">
      <c r="B109" s="366"/>
      <c r="C109" s="228" t="s">
        <v>442</v>
      </c>
      <c r="D109" s="421">
        <f t="shared" si="6"/>
        <v>225</v>
      </c>
      <c r="E109" s="228">
        <v>160</v>
      </c>
      <c r="F109" s="228" t="s">
        <v>2374</v>
      </c>
      <c r="G109" s="228" t="s">
        <v>692</v>
      </c>
      <c r="H109" s="228">
        <v>10</v>
      </c>
      <c r="I109" s="370"/>
      <c r="J109" s="310">
        <v>65</v>
      </c>
      <c r="K109" s="228">
        <f>SUM(H102+H109+16+7)</f>
        <v>69</v>
      </c>
    </row>
    <row r="110" spans="2:11">
      <c r="B110" s="366"/>
      <c r="C110" s="228" t="s">
        <v>1204</v>
      </c>
      <c r="D110" s="421">
        <f t="shared" si="6"/>
        <v>255</v>
      </c>
      <c r="E110" s="228">
        <v>190</v>
      </c>
      <c r="F110" s="228" t="s">
        <v>2374</v>
      </c>
      <c r="G110" s="228" t="s">
        <v>2329</v>
      </c>
      <c r="H110" s="228">
        <v>20</v>
      </c>
      <c r="I110" s="370"/>
      <c r="J110" s="310">
        <v>65</v>
      </c>
      <c r="K110" s="228">
        <f>SUM(H102+H110+16+7)</f>
        <v>79</v>
      </c>
    </row>
    <row r="111" spans="2:11">
      <c r="B111" s="366"/>
      <c r="C111" s="228" t="s">
        <v>1220</v>
      </c>
      <c r="D111" s="421">
        <f t="shared" si="6"/>
        <v>255</v>
      </c>
      <c r="E111" s="228">
        <v>190</v>
      </c>
      <c r="F111" s="228" t="s">
        <v>2374</v>
      </c>
      <c r="G111" s="228" t="s">
        <v>2329</v>
      </c>
      <c r="H111" s="228">
        <v>25</v>
      </c>
      <c r="I111" s="370"/>
      <c r="J111" s="310">
        <v>65</v>
      </c>
      <c r="K111" s="228">
        <f>SUM(H102+H111+16+7)</f>
        <v>84</v>
      </c>
    </row>
    <row r="112" spans="2:11">
      <c r="B112" s="366"/>
      <c r="C112" s="228" t="s">
        <v>1235</v>
      </c>
      <c r="D112" s="421">
        <f t="shared" si="6"/>
        <v>235</v>
      </c>
      <c r="E112" s="228">
        <v>170</v>
      </c>
      <c r="F112" s="228" t="s">
        <v>2374</v>
      </c>
      <c r="G112" s="228" t="s">
        <v>692</v>
      </c>
      <c r="H112" s="228">
        <v>13</v>
      </c>
      <c r="I112" s="368"/>
      <c r="J112" s="310">
        <v>65</v>
      </c>
      <c r="K112" s="228">
        <f>SUM(H102+H112+16+7)</f>
        <v>72</v>
      </c>
    </row>
    <row r="113" spans="2:11">
      <c r="B113" s="382"/>
      <c r="C113" s="228" t="s">
        <v>1190</v>
      </c>
      <c r="D113" s="421">
        <f t="shared" si="6"/>
        <v>220</v>
      </c>
      <c r="E113" s="228">
        <v>180</v>
      </c>
      <c r="F113" s="228" t="s">
        <v>2374</v>
      </c>
      <c r="G113" s="228" t="s">
        <v>692</v>
      </c>
      <c r="H113" s="228">
        <v>15</v>
      </c>
      <c r="I113" s="314" t="s">
        <v>2388</v>
      </c>
      <c r="J113" s="310">
        <v>40</v>
      </c>
      <c r="K113" s="228">
        <f>SUM(H114+H113+16+7)</f>
        <v>80</v>
      </c>
    </row>
    <row r="114" spans="2:11">
      <c r="B114" s="320" t="s">
        <v>2180</v>
      </c>
      <c r="C114" s="316" t="s">
        <v>1171</v>
      </c>
      <c r="D114" s="421">
        <f t="shared" si="6"/>
        <v>210</v>
      </c>
      <c r="E114" s="228">
        <v>130</v>
      </c>
      <c r="F114" s="228" t="s">
        <v>2374</v>
      </c>
      <c r="G114" s="228" t="s">
        <v>2329</v>
      </c>
      <c r="H114" s="228">
        <v>42</v>
      </c>
      <c r="I114" s="314" t="s">
        <v>633</v>
      </c>
      <c r="J114" s="310">
        <v>80</v>
      </c>
      <c r="K114" s="228">
        <f>SUM(H114+16+7)</f>
        <v>65</v>
      </c>
    </row>
    <row r="115" spans="2:11">
      <c r="B115" s="320" t="s">
        <v>2389</v>
      </c>
      <c r="C115" s="316" t="s">
        <v>1107</v>
      </c>
      <c r="D115" s="421">
        <f t="shared" si="6"/>
        <v>270</v>
      </c>
      <c r="E115" s="228">
        <v>190</v>
      </c>
      <c r="F115" s="228" t="s">
        <v>2374</v>
      </c>
      <c r="G115" s="228" t="s">
        <v>2329</v>
      </c>
      <c r="H115" s="228">
        <v>20</v>
      </c>
      <c r="I115" s="314" t="s">
        <v>2388</v>
      </c>
      <c r="J115" s="310">
        <v>80</v>
      </c>
      <c r="K115" s="228">
        <f>SUM(H115+H114+16+7)</f>
        <v>85</v>
      </c>
    </row>
    <row r="116" spans="2:11">
      <c r="B116" s="383" t="s">
        <v>908</v>
      </c>
      <c r="C116" s="228" t="s">
        <v>42</v>
      </c>
      <c r="D116" s="421">
        <f t="shared" si="6"/>
        <v>210</v>
      </c>
      <c r="E116" s="228">
        <v>130</v>
      </c>
      <c r="F116" s="228" t="s">
        <v>2374</v>
      </c>
      <c r="G116" s="228" t="s">
        <v>692</v>
      </c>
      <c r="H116" s="228">
        <v>34</v>
      </c>
      <c r="I116" s="314" t="s">
        <v>633</v>
      </c>
      <c r="J116" s="310">
        <v>80</v>
      </c>
      <c r="K116" s="228">
        <f>SUM(H116+16+7)</f>
        <v>57</v>
      </c>
    </row>
    <row r="117" spans="2:11">
      <c r="B117" s="366"/>
      <c r="C117" s="228" t="s">
        <v>1152</v>
      </c>
      <c r="D117" s="421">
        <f t="shared" si="6"/>
        <v>270</v>
      </c>
      <c r="E117" s="228">
        <v>190</v>
      </c>
      <c r="F117" s="228" t="s">
        <v>1105</v>
      </c>
      <c r="G117" s="228" t="s">
        <v>692</v>
      </c>
      <c r="H117" s="228">
        <v>20</v>
      </c>
      <c r="I117" s="367" t="s">
        <v>2387</v>
      </c>
      <c r="J117" s="310">
        <v>80</v>
      </c>
      <c r="K117" s="228">
        <f>SUM(H116+H117+16+7)</f>
        <v>77</v>
      </c>
    </row>
    <row r="118" spans="2:11">
      <c r="B118" s="366"/>
      <c r="C118" s="228" t="s">
        <v>1104</v>
      </c>
      <c r="D118" s="421">
        <f t="shared" si="6"/>
        <v>310</v>
      </c>
      <c r="E118" s="228">
        <v>230</v>
      </c>
      <c r="F118" s="228" t="s">
        <v>1105</v>
      </c>
      <c r="G118" s="228" t="s">
        <v>692</v>
      </c>
      <c r="H118" s="228">
        <v>15</v>
      </c>
      <c r="I118" s="370"/>
      <c r="J118" s="310">
        <v>80</v>
      </c>
      <c r="K118" s="228">
        <f>SUM(H116+H118+16+7)</f>
        <v>72</v>
      </c>
    </row>
    <row r="119" spans="2:11">
      <c r="B119" s="366"/>
      <c r="C119" s="228" t="s">
        <v>1106</v>
      </c>
      <c r="D119" s="421">
        <f t="shared" si="6"/>
        <v>310</v>
      </c>
      <c r="E119" s="228">
        <v>230</v>
      </c>
      <c r="F119" s="228" t="s">
        <v>1105</v>
      </c>
      <c r="G119" s="228" t="s">
        <v>692</v>
      </c>
      <c r="H119" s="228">
        <v>20</v>
      </c>
      <c r="I119" s="370"/>
      <c r="J119" s="310">
        <v>80</v>
      </c>
      <c r="K119" s="228">
        <f>SUM(H116+H119+16+7)</f>
        <v>77</v>
      </c>
    </row>
    <row r="120" spans="2:11">
      <c r="B120" s="366"/>
      <c r="C120" s="228" t="s">
        <v>1210</v>
      </c>
      <c r="D120" s="421" t="e">
        <f t="shared" si="6"/>
        <v>#VALUE!</v>
      </c>
      <c r="E120" s="372" t="s">
        <v>2386</v>
      </c>
      <c r="F120" s="373"/>
      <c r="G120" s="228" t="s">
        <v>692</v>
      </c>
      <c r="H120" s="228">
        <v>10</v>
      </c>
      <c r="I120" s="370"/>
      <c r="J120" s="374"/>
      <c r="K120" s="228">
        <f>SUM(H116+H120+16+7)</f>
        <v>67</v>
      </c>
    </row>
    <row r="121" spans="2:11">
      <c r="B121" s="353"/>
      <c r="C121" s="228" t="s">
        <v>1223</v>
      </c>
      <c r="D121" s="421">
        <f t="shared" si="6"/>
        <v>360</v>
      </c>
      <c r="E121" s="228">
        <v>280</v>
      </c>
      <c r="F121" s="228" t="s">
        <v>1105</v>
      </c>
      <c r="G121" s="228" t="s">
        <v>692</v>
      </c>
      <c r="H121" s="228">
        <v>20</v>
      </c>
      <c r="I121" s="368"/>
      <c r="J121" s="319">
        <v>80</v>
      </c>
      <c r="K121" s="228">
        <f>SUM(H116+H121+16+7)</f>
        <v>77</v>
      </c>
    </row>
    <row r="122" spans="2:11">
      <c r="B122" s="352" t="s">
        <v>2181</v>
      </c>
      <c r="C122" s="228" t="s">
        <v>1116</v>
      </c>
      <c r="D122" s="421">
        <f t="shared" si="6"/>
        <v>200</v>
      </c>
      <c r="E122" s="228">
        <v>120</v>
      </c>
      <c r="F122" s="318" t="s">
        <v>2374</v>
      </c>
      <c r="G122" s="316" t="s">
        <v>692</v>
      </c>
      <c r="H122" s="228">
        <v>28</v>
      </c>
      <c r="I122" s="314" t="s">
        <v>633</v>
      </c>
      <c r="J122" s="317">
        <v>80</v>
      </c>
      <c r="K122" s="228">
        <v>28</v>
      </c>
    </row>
    <row r="123" spans="2:11">
      <c r="B123" s="366"/>
      <c r="C123" s="228" t="s">
        <v>1114</v>
      </c>
      <c r="D123" s="421">
        <f t="shared" si="6"/>
        <v>310</v>
      </c>
      <c r="E123" s="228">
        <v>230</v>
      </c>
      <c r="F123" s="318" t="s">
        <v>1105</v>
      </c>
      <c r="G123" s="316" t="s">
        <v>692</v>
      </c>
      <c r="H123" s="228">
        <v>12</v>
      </c>
      <c r="I123" s="314" t="s">
        <v>2385</v>
      </c>
      <c r="J123" s="317">
        <v>80</v>
      </c>
      <c r="K123" s="228">
        <f>SUM(H122+H123+16+7)</f>
        <v>63</v>
      </c>
    </row>
    <row r="124" spans="2:11">
      <c r="B124" s="366"/>
      <c r="C124" s="228" t="s">
        <v>1110</v>
      </c>
      <c r="D124" s="421">
        <f t="shared" si="6"/>
        <v>370</v>
      </c>
      <c r="E124" s="228">
        <v>260</v>
      </c>
      <c r="F124" s="318" t="s">
        <v>2374</v>
      </c>
      <c r="G124" s="316" t="s">
        <v>2329</v>
      </c>
      <c r="H124" s="228">
        <v>20</v>
      </c>
      <c r="I124" s="367" t="s">
        <v>2375</v>
      </c>
      <c r="J124" s="317">
        <v>110</v>
      </c>
      <c r="K124" s="228">
        <f>SUM(H124+H167+16+7)</f>
        <v>68</v>
      </c>
    </row>
    <row r="125" spans="2:11">
      <c r="B125" s="353"/>
      <c r="C125" s="228" t="s">
        <v>1119</v>
      </c>
      <c r="D125" s="421">
        <f t="shared" si="6"/>
        <v>390</v>
      </c>
      <c r="E125" s="228">
        <v>280</v>
      </c>
      <c r="F125" s="318" t="s">
        <v>2374</v>
      </c>
      <c r="G125" s="316" t="s">
        <v>2329</v>
      </c>
      <c r="H125" s="228">
        <v>20</v>
      </c>
      <c r="I125" s="368"/>
      <c r="J125" s="317">
        <v>110</v>
      </c>
      <c r="K125" s="228">
        <f>SUM(H125+H167+16+7)</f>
        <v>68</v>
      </c>
    </row>
    <row r="126" spans="2:11">
      <c r="B126" s="352" t="s">
        <v>953</v>
      </c>
      <c r="C126" s="228" t="s">
        <v>357</v>
      </c>
      <c r="D126" s="421">
        <f t="shared" si="6"/>
        <v>190</v>
      </c>
      <c r="E126" s="228">
        <v>120</v>
      </c>
      <c r="F126" s="228" t="s">
        <v>1105</v>
      </c>
      <c r="G126" s="228" t="s">
        <v>692</v>
      </c>
      <c r="H126" s="228">
        <v>15</v>
      </c>
      <c r="I126" s="314" t="s">
        <v>633</v>
      </c>
      <c r="J126" s="315">
        <v>70</v>
      </c>
      <c r="K126" s="228">
        <v>15</v>
      </c>
    </row>
    <row r="127" spans="2:11" ht="15" thickBot="1">
      <c r="B127" s="366"/>
      <c r="C127" s="228" t="s">
        <v>1102</v>
      </c>
      <c r="D127" s="421">
        <f t="shared" si="6"/>
        <v>345</v>
      </c>
      <c r="E127" s="228">
        <v>275</v>
      </c>
      <c r="F127" s="228" t="s">
        <v>2374</v>
      </c>
      <c r="G127" s="228" t="s">
        <v>692</v>
      </c>
      <c r="H127" s="228">
        <v>13</v>
      </c>
      <c r="I127" s="367" t="s">
        <v>2384</v>
      </c>
      <c r="J127" s="310">
        <v>70</v>
      </c>
      <c r="K127" s="312">
        <f>SUM(H126+H127+16+7)</f>
        <v>51</v>
      </c>
    </row>
    <row r="128" spans="2:11" ht="15" thickBot="1">
      <c r="B128" s="366"/>
      <c r="C128" s="228" t="s">
        <v>1122</v>
      </c>
      <c r="D128" s="421">
        <f t="shared" si="6"/>
        <v>330</v>
      </c>
      <c r="E128" s="228">
        <v>260</v>
      </c>
      <c r="F128" s="228" t="s">
        <v>2374</v>
      </c>
      <c r="G128" s="228" t="s">
        <v>692</v>
      </c>
      <c r="H128" s="228">
        <v>15</v>
      </c>
      <c r="I128" s="370"/>
      <c r="J128" s="310">
        <v>70</v>
      </c>
      <c r="K128" s="312">
        <f>SUM(H126+H128+16+7)</f>
        <v>53</v>
      </c>
    </row>
    <row r="129" spans="2:11" ht="15" thickBot="1">
      <c r="B129" s="366"/>
      <c r="C129" s="228" t="s">
        <v>1126</v>
      </c>
      <c r="D129" s="421">
        <f t="shared" si="6"/>
        <v>365</v>
      </c>
      <c r="E129" s="228">
        <v>295</v>
      </c>
      <c r="F129" s="228" t="s">
        <v>1105</v>
      </c>
      <c r="G129" s="228" t="s">
        <v>692</v>
      </c>
      <c r="H129" s="228">
        <v>12</v>
      </c>
      <c r="I129" s="370"/>
      <c r="J129" s="310">
        <v>70</v>
      </c>
      <c r="K129" s="312">
        <f>SUM(H126+H129+16+7)</f>
        <v>50</v>
      </c>
    </row>
    <row r="130" spans="2:11" ht="15" thickBot="1">
      <c r="B130" s="366"/>
      <c r="C130" s="228" t="s">
        <v>1128</v>
      </c>
      <c r="D130" s="421">
        <f t="shared" si="6"/>
        <v>305</v>
      </c>
      <c r="E130" s="228">
        <v>235</v>
      </c>
      <c r="F130" s="228" t="s">
        <v>2374</v>
      </c>
      <c r="G130" s="228" t="s">
        <v>692</v>
      </c>
      <c r="H130" s="228">
        <v>13</v>
      </c>
      <c r="I130" s="370"/>
      <c r="J130" s="310">
        <v>70</v>
      </c>
      <c r="K130" s="312">
        <f>SUM(H126+H130+16+7)</f>
        <v>51</v>
      </c>
    </row>
    <row r="131" spans="2:11" ht="15" thickBot="1">
      <c r="B131" s="366"/>
      <c r="C131" s="228" t="s">
        <v>1132</v>
      </c>
      <c r="D131" s="421">
        <f t="shared" si="6"/>
        <v>332</v>
      </c>
      <c r="E131" s="228">
        <v>262</v>
      </c>
      <c r="F131" s="228" t="s">
        <v>2374</v>
      </c>
      <c r="G131" s="228" t="s">
        <v>692</v>
      </c>
      <c r="H131" s="228">
        <v>13</v>
      </c>
      <c r="I131" s="370"/>
      <c r="J131" s="310">
        <v>70</v>
      </c>
      <c r="K131" s="312">
        <f>SUM(H126+H131+16+7)</f>
        <v>51</v>
      </c>
    </row>
    <row r="132" spans="2:11" ht="15" thickBot="1">
      <c r="B132" s="366"/>
      <c r="C132" s="228" t="s">
        <v>1133</v>
      </c>
      <c r="D132" s="421">
        <f t="shared" si="6"/>
        <v>345</v>
      </c>
      <c r="E132" s="228">
        <v>275</v>
      </c>
      <c r="F132" s="228" t="s">
        <v>1105</v>
      </c>
      <c r="G132" s="228" t="s">
        <v>692</v>
      </c>
      <c r="H132" s="228">
        <v>13</v>
      </c>
      <c r="I132" s="370"/>
      <c r="J132" s="310">
        <v>70</v>
      </c>
      <c r="K132" s="312">
        <f>SUM(H126+H132+16+7)</f>
        <v>51</v>
      </c>
    </row>
    <row r="133" spans="2:11" ht="15" thickBot="1">
      <c r="B133" s="366"/>
      <c r="C133" s="228" t="s">
        <v>1136</v>
      </c>
      <c r="D133" s="421" t="e">
        <f t="shared" si="6"/>
        <v>#VALUE!</v>
      </c>
      <c r="E133" s="372" t="s">
        <v>1162</v>
      </c>
      <c r="F133" s="373"/>
      <c r="G133" s="228" t="s">
        <v>692</v>
      </c>
      <c r="H133" s="228">
        <v>12</v>
      </c>
      <c r="I133" s="370"/>
      <c r="J133" s="374"/>
      <c r="K133" s="312">
        <f>SUM(H126+H133+16+7)</f>
        <v>50</v>
      </c>
    </row>
    <row r="134" spans="2:11" ht="15" thickBot="1">
      <c r="B134" s="366"/>
      <c r="C134" s="228" t="s">
        <v>1142</v>
      </c>
      <c r="D134" s="421">
        <f t="shared" si="6"/>
        <v>320</v>
      </c>
      <c r="E134" s="228">
        <v>250</v>
      </c>
      <c r="F134" s="228" t="s">
        <v>1105</v>
      </c>
      <c r="G134" s="228" t="s">
        <v>692</v>
      </c>
      <c r="H134" s="228">
        <v>13</v>
      </c>
      <c r="I134" s="370"/>
      <c r="J134" s="310">
        <v>70</v>
      </c>
      <c r="K134" s="312">
        <f>SUM(H126+H134+16+7)</f>
        <v>51</v>
      </c>
    </row>
    <row r="135" spans="2:11" ht="15" thickBot="1">
      <c r="B135" s="366"/>
      <c r="C135" s="228" t="s">
        <v>1147</v>
      </c>
      <c r="D135" s="421">
        <f t="shared" ref="D135:D198" si="7">SUM(E135+J135)</f>
        <v>365</v>
      </c>
      <c r="E135" s="228">
        <v>295</v>
      </c>
      <c r="F135" s="228" t="s">
        <v>2374</v>
      </c>
      <c r="G135" s="228" t="s">
        <v>692</v>
      </c>
      <c r="H135" s="228">
        <v>13</v>
      </c>
      <c r="I135" s="370"/>
      <c r="J135" s="310">
        <v>70</v>
      </c>
      <c r="K135" s="312">
        <f>SUM(H126+H135+16+7)</f>
        <v>51</v>
      </c>
    </row>
    <row r="136" spans="2:11" ht="15" thickBot="1">
      <c r="B136" s="366"/>
      <c r="C136" s="228" t="s">
        <v>1153</v>
      </c>
      <c r="D136" s="421">
        <f t="shared" si="7"/>
        <v>330</v>
      </c>
      <c r="E136" s="228">
        <v>260</v>
      </c>
      <c r="F136" s="228" t="s">
        <v>2374</v>
      </c>
      <c r="G136" s="228" t="s">
        <v>692</v>
      </c>
      <c r="H136" s="228">
        <v>13</v>
      </c>
      <c r="I136" s="370"/>
      <c r="J136" s="310">
        <v>70</v>
      </c>
      <c r="K136" s="312">
        <f>SUM(H126+H136+16+7)</f>
        <v>51</v>
      </c>
    </row>
    <row r="137" spans="2:11" ht="15" thickBot="1">
      <c r="B137" s="366"/>
      <c r="C137" s="228" t="s">
        <v>1160</v>
      </c>
      <c r="D137" s="421">
        <f t="shared" si="7"/>
        <v>325</v>
      </c>
      <c r="E137" s="228">
        <v>255</v>
      </c>
      <c r="F137" s="228" t="s">
        <v>2374</v>
      </c>
      <c r="G137" s="228" t="s">
        <v>692</v>
      </c>
      <c r="H137" s="228">
        <v>13</v>
      </c>
      <c r="I137" s="370"/>
      <c r="J137" s="310">
        <v>70</v>
      </c>
      <c r="K137" s="312">
        <f>SUM(H126+H137+16+7)</f>
        <v>51</v>
      </c>
    </row>
    <row r="138" spans="2:11" ht="15" thickBot="1">
      <c r="B138" s="366"/>
      <c r="C138" s="228" t="s">
        <v>1166</v>
      </c>
      <c r="D138" s="421">
        <f t="shared" si="7"/>
        <v>335</v>
      </c>
      <c r="E138" s="228">
        <v>265</v>
      </c>
      <c r="F138" s="228" t="s">
        <v>2374</v>
      </c>
      <c r="G138" s="228" t="s">
        <v>692</v>
      </c>
      <c r="H138" s="228">
        <v>12</v>
      </c>
      <c r="I138" s="370"/>
      <c r="J138" s="310">
        <v>70</v>
      </c>
      <c r="K138" s="312">
        <f>SUM(H126+H138+16+7)</f>
        <v>50</v>
      </c>
    </row>
    <row r="139" spans="2:11" ht="15" thickBot="1">
      <c r="B139" s="366"/>
      <c r="C139" s="228" t="s">
        <v>1167</v>
      </c>
      <c r="D139" s="421">
        <f t="shared" si="7"/>
        <v>390</v>
      </c>
      <c r="E139" s="228">
        <v>320</v>
      </c>
      <c r="F139" s="228" t="s">
        <v>2374</v>
      </c>
      <c r="G139" s="228" t="s">
        <v>692</v>
      </c>
      <c r="H139" s="228">
        <v>13</v>
      </c>
      <c r="I139" s="370"/>
      <c r="J139" s="310">
        <v>70</v>
      </c>
      <c r="K139" s="312">
        <f>SUM(H126+H139+16+7)</f>
        <v>51</v>
      </c>
    </row>
    <row r="140" spans="2:11" ht="15" thickBot="1">
      <c r="B140" s="366"/>
      <c r="C140" s="228" t="s">
        <v>1169</v>
      </c>
      <c r="D140" s="421">
        <f t="shared" si="7"/>
        <v>400</v>
      </c>
      <c r="E140" s="228">
        <v>330</v>
      </c>
      <c r="F140" s="228" t="s">
        <v>2374</v>
      </c>
      <c r="G140" s="228" t="s">
        <v>692</v>
      </c>
      <c r="H140" s="228">
        <v>15</v>
      </c>
      <c r="I140" s="370"/>
      <c r="J140" s="310">
        <v>70</v>
      </c>
      <c r="K140" s="312">
        <f>SUM(H126+H140+16+7)</f>
        <v>53</v>
      </c>
    </row>
    <row r="141" spans="2:11" ht="15" thickBot="1">
      <c r="B141" s="366"/>
      <c r="C141" s="228" t="s">
        <v>1577</v>
      </c>
      <c r="D141" s="421">
        <f t="shared" si="7"/>
        <v>330</v>
      </c>
      <c r="E141" s="228">
        <v>260</v>
      </c>
      <c r="F141" s="228" t="s">
        <v>2374</v>
      </c>
      <c r="G141" s="228" t="s">
        <v>692</v>
      </c>
      <c r="H141" s="228">
        <v>15</v>
      </c>
      <c r="I141" s="370"/>
      <c r="J141" s="310">
        <v>70</v>
      </c>
      <c r="K141" s="312">
        <f>SUM(H126+H141+16+7)</f>
        <v>53</v>
      </c>
    </row>
    <row r="142" spans="2:11" ht="15" thickBot="1">
      <c r="B142" s="366"/>
      <c r="C142" s="228" t="s">
        <v>1578</v>
      </c>
      <c r="D142" s="421">
        <f t="shared" si="7"/>
        <v>345</v>
      </c>
      <c r="E142" s="228">
        <v>275</v>
      </c>
      <c r="F142" s="228" t="s">
        <v>2374</v>
      </c>
      <c r="G142" s="228" t="s">
        <v>692</v>
      </c>
      <c r="H142" s="228">
        <v>13</v>
      </c>
      <c r="I142" s="370"/>
      <c r="J142" s="310">
        <v>70</v>
      </c>
      <c r="K142" s="312">
        <f>SUM(H126+H142+16+H1267)</f>
        <v>44</v>
      </c>
    </row>
    <row r="143" spans="2:11" ht="15" thickBot="1">
      <c r="B143" s="369"/>
      <c r="C143" s="312" t="s">
        <v>1172</v>
      </c>
      <c r="D143" s="421">
        <f t="shared" si="7"/>
        <v>330</v>
      </c>
      <c r="E143" s="312">
        <v>260</v>
      </c>
      <c r="F143" s="312" t="s">
        <v>2374</v>
      </c>
      <c r="G143" s="312" t="s">
        <v>692</v>
      </c>
      <c r="H143" s="312">
        <v>15</v>
      </c>
      <c r="I143" s="371"/>
      <c r="J143" s="313">
        <v>70</v>
      </c>
      <c r="K143" s="312">
        <f>SUM(H126+H143+16+7)</f>
        <v>53</v>
      </c>
    </row>
    <row r="144" spans="2:11" ht="15.6">
      <c r="B144" s="304"/>
      <c r="C144" s="302"/>
      <c r="D144" s="421">
        <f t="shared" si="7"/>
        <v>0</v>
      </c>
      <c r="E144" s="302"/>
      <c r="F144" s="302"/>
      <c r="G144" s="302"/>
      <c r="H144" s="302"/>
      <c r="I144" s="302"/>
      <c r="J144" s="303"/>
      <c r="K144" s="302"/>
    </row>
    <row r="145" spans="2:11" ht="16.2" thickBot="1">
      <c r="B145" s="304"/>
      <c r="C145" s="302"/>
      <c r="D145" s="421">
        <f t="shared" si="7"/>
        <v>0</v>
      </c>
      <c r="E145" s="302"/>
      <c r="F145" s="302"/>
      <c r="G145" s="302"/>
      <c r="H145" s="302"/>
      <c r="I145" s="302"/>
      <c r="J145" s="303"/>
      <c r="K145" s="302"/>
    </row>
    <row r="146" spans="2:11" ht="15" thickBot="1">
      <c r="B146" s="375" t="s">
        <v>953</v>
      </c>
      <c r="C146" s="301" t="s">
        <v>2287</v>
      </c>
      <c r="D146" s="421">
        <f t="shared" si="7"/>
        <v>360</v>
      </c>
      <c r="E146" s="301">
        <v>290</v>
      </c>
      <c r="F146" s="301" t="s">
        <v>2374</v>
      </c>
      <c r="G146" s="301" t="s">
        <v>692</v>
      </c>
      <c r="H146" s="301">
        <v>15</v>
      </c>
      <c r="I146" s="376" t="s">
        <v>2384</v>
      </c>
      <c r="J146" s="311">
        <v>70</v>
      </c>
      <c r="K146" s="301">
        <f>SUM(H126+H146+16+7)</f>
        <v>53</v>
      </c>
    </row>
    <row r="147" spans="2:11" ht="15" thickBot="1">
      <c r="B147" s="366"/>
      <c r="C147" s="298" t="s">
        <v>1180</v>
      </c>
      <c r="D147" s="421">
        <f t="shared" si="7"/>
        <v>360</v>
      </c>
      <c r="E147" s="298">
        <v>290</v>
      </c>
      <c r="F147" s="298" t="s">
        <v>2374</v>
      </c>
      <c r="G147" s="298" t="s">
        <v>692</v>
      </c>
      <c r="H147" s="298">
        <v>13</v>
      </c>
      <c r="I147" s="355"/>
      <c r="J147" s="310">
        <v>70</v>
      </c>
      <c r="K147" s="301">
        <f>SUM(H126+H147+16+7)</f>
        <v>51</v>
      </c>
    </row>
    <row r="148" spans="2:11" ht="15" thickBot="1">
      <c r="B148" s="366"/>
      <c r="C148" s="298" t="s">
        <v>1182</v>
      </c>
      <c r="D148" s="421">
        <f t="shared" si="7"/>
        <v>340</v>
      </c>
      <c r="E148" s="298">
        <v>270</v>
      </c>
      <c r="F148" s="298" t="s">
        <v>2374</v>
      </c>
      <c r="G148" s="298" t="s">
        <v>692</v>
      </c>
      <c r="H148" s="298">
        <v>15</v>
      </c>
      <c r="I148" s="355"/>
      <c r="J148" s="310">
        <v>70</v>
      </c>
      <c r="K148" s="301">
        <f>SUM(H126+H148+16+7)</f>
        <v>53</v>
      </c>
    </row>
    <row r="149" spans="2:11" ht="15" thickBot="1">
      <c r="B149" s="366"/>
      <c r="C149" s="298" t="s">
        <v>1187</v>
      </c>
      <c r="D149" s="421">
        <f t="shared" si="7"/>
        <v>410</v>
      </c>
      <c r="E149" s="298">
        <v>340</v>
      </c>
      <c r="F149" s="298" t="s">
        <v>2374</v>
      </c>
      <c r="G149" s="298" t="s">
        <v>692</v>
      </c>
      <c r="H149" s="298">
        <v>15</v>
      </c>
      <c r="I149" s="355"/>
      <c r="J149" s="310">
        <v>70</v>
      </c>
      <c r="K149" s="301">
        <f>SUM(H126+H149+16+7)</f>
        <v>53</v>
      </c>
    </row>
    <row r="150" spans="2:11" ht="15" thickBot="1">
      <c r="B150" s="366"/>
      <c r="C150" s="298" t="s">
        <v>1191</v>
      </c>
      <c r="D150" s="421">
        <f t="shared" si="7"/>
        <v>330</v>
      </c>
      <c r="E150" s="298">
        <v>260</v>
      </c>
      <c r="F150" s="298" t="s">
        <v>2374</v>
      </c>
      <c r="G150" s="298" t="s">
        <v>692</v>
      </c>
      <c r="H150" s="298">
        <v>13</v>
      </c>
      <c r="I150" s="355"/>
      <c r="J150" s="310">
        <v>70</v>
      </c>
      <c r="K150" s="301">
        <f>SUM(H126+H150+16+7)</f>
        <v>51</v>
      </c>
    </row>
    <row r="151" spans="2:11" ht="15" thickBot="1">
      <c r="B151" s="366"/>
      <c r="C151" s="298" t="s">
        <v>1197</v>
      </c>
      <c r="D151" s="421">
        <f t="shared" si="7"/>
        <v>330</v>
      </c>
      <c r="E151" s="298">
        <v>260</v>
      </c>
      <c r="F151" s="298" t="s">
        <v>2374</v>
      </c>
      <c r="G151" s="298" t="s">
        <v>692</v>
      </c>
      <c r="H151" s="298">
        <v>16</v>
      </c>
      <c r="I151" s="355"/>
      <c r="J151" s="310">
        <v>70</v>
      </c>
      <c r="K151" s="301">
        <f>SUM(H126+H151+16+7)</f>
        <v>54</v>
      </c>
    </row>
    <row r="152" spans="2:11" ht="15" thickBot="1">
      <c r="B152" s="366"/>
      <c r="C152" s="298" t="s">
        <v>1198</v>
      </c>
      <c r="D152" s="421">
        <f t="shared" si="7"/>
        <v>360</v>
      </c>
      <c r="E152" s="298">
        <v>290</v>
      </c>
      <c r="F152" s="298" t="s">
        <v>2374</v>
      </c>
      <c r="G152" s="298" t="s">
        <v>692</v>
      </c>
      <c r="H152" s="298">
        <v>13</v>
      </c>
      <c r="I152" s="355"/>
      <c r="J152" s="310">
        <v>70</v>
      </c>
      <c r="K152" s="301">
        <f t="shared" ref="K152:K155" si="8">SUM(H127+H152+16+7)</f>
        <v>49</v>
      </c>
    </row>
    <row r="153" spans="2:11" ht="15" thickBot="1">
      <c r="B153" s="366"/>
      <c r="C153" s="298" t="s">
        <v>1203</v>
      </c>
      <c r="D153" s="421">
        <f t="shared" si="7"/>
        <v>350</v>
      </c>
      <c r="E153" s="298">
        <v>280</v>
      </c>
      <c r="F153" s="298" t="s">
        <v>2374</v>
      </c>
      <c r="G153" s="298" t="s">
        <v>692</v>
      </c>
      <c r="H153" s="298">
        <v>13</v>
      </c>
      <c r="I153" s="355"/>
      <c r="J153" s="310">
        <v>70</v>
      </c>
      <c r="K153" s="301">
        <f t="shared" si="8"/>
        <v>51</v>
      </c>
    </row>
    <row r="154" spans="2:11" ht="15" thickBot="1">
      <c r="B154" s="366"/>
      <c r="C154" s="298" t="s">
        <v>1207</v>
      </c>
      <c r="D154" s="421">
        <f t="shared" si="7"/>
        <v>340</v>
      </c>
      <c r="E154" s="298">
        <v>270</v>
      </c>
      <c r="F154" s="298" t="s">
        <v>2374</v>
      </c>
      <c r="G154" s="298" t="s">
        <v>692</v>
      </c>
      <c r="H154" s="298">
        <v>13</v>
      </c>
      <c r="I154" s="355"/>
      <c r="J154" s="310">
        <v>70</v>
      </c>
      <c r="K154" s="301">
        <f t="shared" si="8"/>
        <v>48</v>
      </c>
    </row>
    <row r="155" spans="2:11" ht="15" thickBot="1">
      <c r="B155" s="366"/>
      <c r="C155" s="298" t="s">
        <v>1216</v>
      </c>
      <c r="D155" s="421">
        <f t="shared" si="7"/>
        <v>330</v>
      </c>
      <c r="E155" s="298">
        <v>260</v>
      </c>
      <c r="F155" s="298" t="s">
        <v>2374</v>
      </c>
      <c r="G155" s="298" t="s">
        <v>692</v>
      </c>
      <c r="H155" s="298">
        <v>13</v>
      </c>
      <c r="I155" s="355"/>
      <c r="J155" s="310">
        <v>70</v>
      </c>
      <c r="K155" s="301">
        <f t="shared" si="8"/>
        <v>49</v>
      </c>
    </row>
    <row r="156" spans="2:11" ht="15" thickBot="1">
      <c r="B156" s="366"/>
      <c r="C156" s="298" t="s">
        <v>1226</v>
      </c>
      <c r="D156" s="421">
        <f t="shared" si="7"/>
        <v>310</v>
      </c>
      <c r="E156" s="298">
        <v>240</v>
      </c>
      <c r="F156" s="298" t="s">
        <v>2374</v>
      </c>
      <c r="G156" s="298" t="s">
        <v>692</v>
      </c>
      <c r="H156" s="298">
        <v>13</v>
      </c>
      <c r="I156" s="355"/>
      <c r="J156" s="310">
        <v>70</v>
      </c>
      <c r="K156" s="301">
        <f>SUM(H131+H156+16+7)</f>
        <v>49</v>
      </c>
    </row>
    <row r="157" spans="2:11" ht="15" thickBot="1">
      <c r="B157" s="366"/>
      <c r="C157" s="298" t="s">
        <v>1227</v>
      </c>
      <c r="D157" s="421">
        <f t="shared" si="7"/>
        <v>340</v>
      </c>
      <c r="E157" s="298">
        <v>270</v>
      </c>
      <c r="F157" s="298" t="s">
        <v>2374</v>
      </c>
      <c r="G157" s="298" t="s">
        <v>692</v>
      </c>
      <c r="H157" s="298">
        <v>12</v>
      </c>
      <c r="I157" s="355"/>
      <c r="J157" s="310">
        <v>70</v>
      </c>
      <c r="K157" s="301">
        <f t="shared" ref="K157:K161" si="9">SUM(H132+H157+16+7)</f>
        <v>48</v>
      </c>
    </row>
    <row r="158" spans="2:11" ht="15" thickBot="1">
      <c r="B158" s="366"/>
      <c r="C158" s="298" t="s">
        <v>1228</v>
      </c>
      <c r="D158" s="421">
        <f t="shared" si="7"/>
        <v>330</v>
      </c>
      <c r="E158" s="298">
        <v>260</v>
      </c>
      <c r="F158" s="298" t="s">
        <v>2374</v>
      </c>
      <c r="G158" s="298" t="s">
        <v>692</v>
      </c>
      <c r="H158" s="298">
        <v>12</v>
      </c>
      <c r="I158" s="355"/>
      <c r="J158" s="310">
        <v>70</v>
      </c>
      <c r="K158" s="301">
        <f t="shared" si="9"/>
        <v>47</v>
      </c>
    </row>
    <row r="159" spans="2:11" ht="15" thickBot="1">
      <c r="B159" s="366"/>
      <c r="C159" s="298" t="s">
        <v>1232</v>
      </c>
      <c r="D159" s="421">
        <f t="shared" si="7"/>
        <v>330</v>
      </c>
      <c r="E159" s="298">
        <v>260</v>
      </c>
      <c r="F159" s="298" t="s">
        <v>2374</v>
      </c>
      <c r="G159" s="298" t="s">
        <v>692</v>
      </c>
      <c r="H159" s="298">
        <v>13</v>
      </c>
      <c r="I159" s="355"/>
      <c r="J159" s="310">
        <v>70</v>
      </c>
      <c r="K159" s="301">
        <f t="shared" si="9"/>
        <v>49</v>
      </c>
    </row>
    <row r="160" spans="2:11" ht="15" thickBot="1">
      <c r="B160" s="366"/>
      <c r="C160" s="298" t="s">
        <v>1233</v>
      </c>
      <c r="D160" s="421">
        <f t="shared" si="7"/>
        <v>355</v>
      </c>
      <c r="E160" s="298">
        <v>285</v>
      </c>
      <c r="F160" s="298" t="s">
        <v>2374</v>
      </c>
      <c r="G160" s="298" t="s">
        <v>692</v>
      </c>
      <c r="H160" s="298">
        <v>13</v>
      </c>
      <c r="I160" s="355"/>
      <c r="J160" s="310">
        <v>70</v>
      </c>
      <c r="K160" s="301">
        <f t="shared" si="9"/>
        <v>49</v>
      </c>
    </row>
    <row r="161" spans="2:11" ht="15" thickBot="1">
      <c r="B161" s="366"/>
      <c r="C161" s="298" t="s">
        <v>1234</v>
      </c>
      <c r="D161" s="421">
        <f t="shared" si="7"/>
        <v>370</v>
      </c>
      <c r="E161" s="298">
        <v>300</v>
      </c>
      <c r="F161" s="298" t="s">
        <v>2374</v>
      </c>
      <c r="G161" s="298" t="s">
        <v>692</v>
      </c>
      <c r="H161" s="298">
        <v>13</v>
      </c>
      <c r="I161" s="355"/>
      <c r="J161" s="310">
        <v>70</v>
      </c>
      <c r="K161" s="301">
        <f t="shared" si="9"/>
        <v>49</v>
      </c>
    </row>
    <row r="162" spans="2:11" ht="15" thickBot="1">
      <c r="B162" s="366"/>
      <c r="C162" s="298" t="s">
        <v>1237</v>
      </c>
      <c r="D162" s="421">
        <f t="shared" si="7"/>
        <v>350</v>
      </c>
      <c r="E162" s="298">
        <v>280</v>
      </c>
      <c r="F162" s="298" t="s">
        <v>2374</v>
      </c>
      <c r="G162" s="298" t="s">
        <v>692</v>
      </c>
      <c r="H162" s="298">
        <v>13</v>
      </c>
      <c r="I162" s="355"/>
      <c r="J162" s="310">
        <v>70</v>
      </c>
      <c r="K162" s="301">
        <f>SUM(H127+H162+16+7)</f>
        <v>49</v>
      </c>
    </row>
    <row r="163" spans="2:11">
      <c r="B163" s="353"/>
      <c r="C163" s="298" t="s">
        <v>1241</v>
      </c>
      <c r="D163" s="421">
        <f t="shared" si="7"/>
        <v>340</v>
      </c>
      <c r="E163" s="298">
        <v>270</v>
      </c>
      <c r="F163" s="298" t="s">
        <v>2374</v>
      </c>
      <c r="G163" s="298" t="s">
        <v>692</v>
      </c>
      <c r="H163" s="298">
        <v>13</v>
      </c>
      <c r="I163" s="377"/>
      <c r="J163" s="310">
        <v>70</v>
      </c>
      <c r="K163" s="301">
        <f>SUM(H126+H163+16+7)</f>
        <v>51</v>
      </c>
    </row>
    <row r="164" spans="2:11">
      <c r="B164" s="352" t="s">
        <v>2182</v>
      </c>
      <c r="C164" s="298" t="s">
        <v>1117</v>
      </c>
      <c r="D164" s="421">
        <f t="shared" si="7"/>
        <v>190</v>
      </c>
      <c r="E164" s="298">
        <v>120</v>
      </c>
      <c r="F164" s="298" t="s">
        <v>2374</v>
      </c>
      <c r="G164" s="298" t="s">
        <v>692</v>
      </c>
      <c r="H164" s="298">
        <v>25</v>
      </c>
      <c r="I164" s="308" t="s">
        <v>633</v>
      </c>
      <c r="J164" s="310">
        <v>70</v>
      </c>
      <c r="K164" s="298">
        <f>SUM(H164+16+7)</f>
        <v>48</v>
      </c>
    </row>
    <row r="165" spans="2:11">
      <c r="B165" s="353"/>
      <c r="C165" s="298" t="s">
        <v>1161</v>
      </c>
      <c r="D165" s="421" t="e">
        <f t="shared" si="7"/>
        <v>#VALUE!</v>
      </c>
      <c r="E165" s="298" t="s">
        <v>1162</v>
      </c>
      <c r="F165" s="298"/>
      <c r="G165" s="298" t="s">
        <v>692</v>
      </c>
      <c r="H165" s="298">
        <v>15</v>
      </c>
      <c r="I165" s="308" t="s">
        <v>2383</v>
      </c>
      <c r="J165" s="297" t="s">
        <v>1159</v>
      </c>
      <c r="K165" s="298">
        <f>SUM(H164+H165+16+7)</f>
        <v>63</v>
      </c>
    </row>
    <row r="166" spans="2:11">
      <c r="B166" s="309" t="s">
        <v>2183</v>
      </c>
      <c r="C166" s="298" t="s">
        <v>1144</v>
      </c>
      <c r="D166" s="421">
        <f t="shared" si="7"/>
        <v>220</v>
      </c>
      <c r="E166" s="298">
        <v>160</v>
      </c>
      <c r="F166" s="298" t="s">
        <v>2374</v>
      </c>
      <c r="G166" s="298" t="s">
        <v>692</v>
      </c>
      <c r="H166" s="298">
        <v>34</v>
      </c>
      <c r="I166" s="308" t="s">
        <v>633</v>
      </c>
      <c r="J166" s="297">
        <v>60</v>
      </c>
      <c r="K166" s="298">
        <f>SUM(H166+16+7)</f>
        <v>57</v>
      </c>
    </row>
    <row r="167" spans="2:11">
      <c r="B167" s="352" t="s">
        <v>967</v>
      </c>
      <c r="C167" s="298" t="s">
        <v>1129</v>
      </c>
      <c r="D167" s="421">
        <f t="shared" si="7"/>
        <v>310</v>
      </c>
      <c r="E167" s="298">
        <v>200</v>
      </c>
      <c r="F167" s="298" t="s">
        <v>2374</v>
      </c>
      <c r="G167" s="298" t="s">
        <v>692</v>
      </c>
      <c r="H167" s="298">
        <v>25</v>
      </c>
      <c r="I167" s="307" t="s">
        <v>633</v>
      </c>
      <c r="J167" s="297">
        <v>110</v>
      </c>
      <c r="K167" s="298">
        <f>SUM(H167+16+7)</f>
        <v>48</v>
      </c>
    </row>
    <row r="168" spans="2:11">
      <c r="B168" s="353"/>
      <c r="C168" s="298" t="s">
        <v>1109</v>
      </c>
      <c r="D168" s="421">
        <f t="shared" si="7"/>
        <v>335</v>
      </c>
      <c r="E168" s="298">
        <v>225</v>
      </c>
      <c r="F168" s="298" t="s">
        <v>2374</v>
      </c>
      <c r="G168" s="298" t="s">
        <v>2307</v>
      </c>
      <c r="H168" s="298">
        <v>5</v>
      </c>
      <c r="I168" s="354"/>
      <c r="J168" s="297">
        <v>110</v>
      </c>
      <c r="K168" s="298">
        <f>SUM(H168+H167+16+7)</f>
        <v>53</v>
      </c>
    </row>
    <row r="169" spans="2:11" ht="25.2" customHeight="1">
      <c r="B169" s="357" t="s">
        <v>2376</v>
      </c>
      <c r="C169" s="298" t="s">
        <v>1575</v>
      </c>
      <c r="D169" s="421">
        <f t="shared" si="7"/>
        <v>385</v>
      </c>
      <c r="E169" s="298">
        <v>275</v>
      </c>
      <c r="F169" s="298" t="s">
        <v>2374</v>
      </c>
      <c r="G169" s="298" t="s">
        <v>692</v>
      </c>
      <c r="H169" s="298">
        <v>20</v>
      </c>
      <c r="I169" s="355"/>
      <c r="J169" s="297">
        <v>110</v>
      </c>
      <c r="K169" s="298">
        <f>SUM(H167+H169+16+7)</f>
        <v>68</v>
      </c>
    </row>
    <row r="170" spans="2:11">
      <c r="B170" s="358"/>
      <c r="C170" s="298" t="s">
        <v>1111</v>
      </c>
      <c r="D170" s="421">
        <f t="shared" si="7"/>
        <v>580</v>
      </c>
      <c r="E170" s="298">
        <v>470</v>
      </c>
      <c r="F170" s="298" t="s">
        <v>2374</v>
      </c>
      <c r="G170" s="298" t="s">
        <v>692</v>
      </c>
      <c r="H170" s="298">
        <v>30</v>
      </c>
      <c r="I170" s="355"/>
      <c r="J170" s="297">
        <v>110</v>
      </c>
      <c r="K170" s="298">
        <f>SUM(H167+H170+16+7)</f>
        <v>78</v>
      </c>
    </row>
    <row r="171" spans="2:11">
      <c r="B171" s="358"/>
      <c r="C171" s="298" t="s">
        <v>1112</v>
      </c>
      <c r="D171" s="421">
        <f t="shared" si="7"/>
        <v>440</v>
      </c>
      <c r="E171" s="298">
        <v>330</v>
      </c>
      <c r="F171" s="298" t="s">
        <v>2374</v>
      </c>
      <c r="G171" s="298" t="s">
        <v>2381</v>
      </c>
      <c r="H171" s="298">
        <v>30</v>
      </c>
      <c r="I171" s="355"/>
      <c r="J171" s="297">
        <v>110</v>
      </c>
      <c r="K171" s="298">
        <f>SUM(H167+H170+H16816+7)</f>
        <v>62</v>
      </c>
    </row>
    <row r="172" spans="2:11">
      <c r="B172" s="358"/>
      <c r="C172" s="298" t="s">
        <v>1115</v>
      </c>
      <c r="D172" s="421">
        <f t="shared" si="7"/>
        <v>430</v>
      </c>
      <c r="E172" s="298">
        <v>320</v>
      </c>
      <c r="F172" s="298" t="s">
        <v>2374</v>
      </c>
      <c r="G172" s="298" t="s">
        <v>2329</v>
      </c>
      <c r="H172" s="298">
        <v>30</v>
      </c>
      <c r="I172" s="355"/>
      <c r="J172" s="297">
        <v>110</v>
      </c>
      <c r="K172" s="298">
        <f>SUM(H167+H172+16+7)</f>
        <v>78</v>
      </c>
    </row>
    <row r="173" spans="2:11">
      <c r="B173" s="358"/>
      <c r="C173" s="298" t="s">
        <v>1120</v>
      </c>
      <c r="D173" s="421">
        <f t="shared" si="7"/>
        <v>475</v>
      </c>
      <c r="E173" s="298">
        <v>365</v>
      </c>
      <c r="F173" s="298" t="s">
        <v>2374</v>
      </c>
      <c r="G173" s="298" t="s">
        <v>692</v>
      </c>
      <c r="H173" s="298">
        <v>30</v>
      </c>
      <c r="I173" s="355"/>
      <c r="J173" s="297">
        <v>110</v>
      </c>
      <c r="K173" s="298">
        <f>SUM(H167+H173+16+7)</f>
        <v>78</v>
      </c>
    </row>
    <row r="174" spans="2:11">
      <c r="B174" s="358"/>
      <c r="C174" s="298" t="s">
        <v>1121</v>
      </c>
      <c r="D174" s="421">
        <f t="shared" si="7"/>
        <v>375</v>
      </c>
      <c r="E174" s="298">
        <v>265</v>
      </c>
      <c r="F174" s="298" t="s">
        <v>2374</v>
      </c>
      <c r="G174" s="298" t="s">
        <v>692</v>
      </c>
      <c r="H174" s="298">
        <v>20</v>
      </c>
      <c r="I174" s="355"/>
      <c r="J174" s="297">
        <v>110</v>
      </c>
      <c r="K174" s="298">
        <f>SUM(H167+H174+16+7)</f>
        <v>68</v>
      </c>
    </row>
    <row r="175" spans="2:11">
      <c r="B175" s="358"/>
      <c r="C175" s="298" t="s">
        <v>1123</v>
      </c>
      <c r="D175" s="421">
        <f t="shared" si="7"/>
        <v>570</v>
      </c>
      <c r="E175" s="298">
        <v>460</v>
      </c>
      <c r="F175" s="298" t="s">
        <v>2374</v>
      </c>
      <c r="G175" s="298" t="s">
        <v>692</v>
      </c>
      <c r="H175" s="298">
        <v>30</v>
      </c>
      <c r="I175" s="355"/>
      <c r="J175" s="297">
        <v>110</v>
      </c>
      <c r="K175" s="298">
        <f>SUM(H167+H175+16+7)</f>
        <v>78</v>
      </c>
    </row>
    <row r="176" spans="2:11">
      <c r="B176" s="358"/>
      <c r="C176" s="298" t="s">
        <v>1130</v>
      </c>
      <c r="D176" s="421">
        <f t="shared" si="7"/>
        <v>335</v>
      </c>
      <c r="E176" s="298">
        <v>225</v>
      </c>
      <c r="F176" s="298" t="s">
        <v>2374</v>
      </c>
      <c r="G176" s="298" t="s">
        <v>692</v>
      </c>
      <c r="H176" s="298">
        <v>15</v>
      </c>
      <c r="I176" s="355"/>
      <c r="J176" s="297">
        <v>110</v>
      </c>
      <c r="K176" s="298">
        <f>SUM(H167+H176+16+7)</f>
        <v>63</v>
      </c>
    </row>
    <row r="177" spans="2:11">
      <c r="B177" s="358"/>
      <c r="C177" s="298" t="s">
        <v>1131</v>
      </c>
      <c r="D177" s="421">
        <f t="shared" si="7"/>
        <v>490</v>
      </c>
      <c r="E177" s="298">
        <v>380</v>
      </c>
      <c r="F177" s="298" t="s">
        <v>2374</v>
      </c>
      <c r="G177" s="298" t="s">
        <v>692</v>
      </c>
      <c r="H177" s="298">
        <v>25</v>
      </c>
      <c r="I177" s="355"/>
      <c r="J177" s="297">
        <v>110</v>
      </c>
      <c r="K177" s="298">
        <f>SUM(H167+H177+16+7)</f>
        <v>73</v>
      </c>
    </row>
    <row r="178" spans="2:11">
      <c r="B178" s="358"/>
      <c r="C178" s="298" t="s">
        <v>1127</v>
      </c>
      <c r="D178" s="421">
        <f t="shared" si="7"/>
        <v>480</v>
      </c>
      <c r="E178" s="298">
        <v>370</v>
      </c>
      <c r="F178" s="298" t="s">
        <v>2374</v>
      </c>
      <c r="G178" s="298" t="s">
        <v>692</v>
      </c>
      <c r="H178" s="298">
        <v>25</v>
      </c>
      <c r="I178" s="355"/>
      <c r="J178" s="297">
        <v>110</v>
      </c>
      <c r="K178" s="298">
        <f>SUM(H167+H178+16+7)</f>
        <v>73</v>
      </c>
    </row>
    <row r="179" spans="2:11">
      <c r="B179" s="358"/>
      <c r="C179" s="298" t="s">
        <v>1124</v>
      </c>
      <c r="D179" s="421">
        <f t="shared" si="7"/>
        <v>470</v>
      </c>
      <c r="E179" s="298">
        <v>360</v>
      </c>
      <c r="F179" s="298" t="s">
        <v>2374</v>
      </c>
      <c r="G179" s="298" t="s">
        <v>692</v>
      </c>
      <c r="H179" s="298">
        <v>25</v>
      </c>
      <c r="I179" s="355"/>
      <c r="J179" s="297">
        <v>110</v>
      </c>
      <c r="K179" s="298">
        <f>SUM(H167+H179+H17916+7)</f>
        <v>57</v>
      </c>
    </row>
    <row r="180" spans="2:11">
      <c r="B180" s="358"/>
      <c r="C180" s="298" t="s">
        <v>1137</v>
      </c>
      <c r="D180" s="421" t="e">
        <f t="shared" si="7"/>
        <v>#VALUE!</v>
      </c>
      <c r="E180" s="298" t="s">
        <v>1138</v>
      </c>
      <c r="F180" s="298" t="s">
        <v>2374</v>
      </c>
      <c r="G180" s="298" t="s">
        <v>692</v>
      </c>
      <c r="H180" s="298">
        <v>30</v>
      </c>
      <c r="I180" s="355"/>
      <c r="J180" s="297">
        <v>110</v>
      </c>
      <c r="K180" s="298">
        <f>SUM(H167+H179+16+7)</f>
        <v>73</v>
      </c>
    </row>
    <row r="181" spans="2:11">
      <c r="B181" s="358"/>
      <c r="C181" s="298" t="s">
        <v>1139</v>
      </c>
      <c r="D181" s="421">
        <f t="shared" si="7"/>
        <v>530</v>
      </c>
      <c r="E181" s="298">
        <v>420</v>
      </c>
      <c r="F181" s="298" t="s">
        <v>2374</v>
      </c>
      <c r="G181" s="298" t="s">
        <v>2329</v>
      </c>
      <c r="H181" s="298">
        <v>30</v>
      </c>
      <c r="I181" s="355"/>
      <c r="J181" s="297">
        <v>110</v>
      </c>
      <c r="K181" s="298">
        <f>SUM(H167+H181+16+7)</f>
        <v>78</v>
      </c>
    </row>
    <row r="182" spans="2:11">
      <c r="B182" s="358" t="s">
        <v>2406</v>
      </c>
      <c r="C182" s="298" t="s">
        <v>1686</v>
      </c>
      <c r="D182" s="421">
        <f t="shared" si="7"/>
        <v>420</v>
      </c>
      <c r="E182" s="298">
        <v>310</v>
      </c>
      <c r="F182" s="298" t="s">
        <v>2374</v>
      </c>
      <c r="G182" s="298" t="s">
        <v>2329</v>
      </c>
      <c r="H182" s="298">
        <v>30</v>
      </c>
      <c r="I182" s="355"/>
      <c r="J182" s="297">
        <v>110</v>
      </c>
      <c r="K182" s="298">
        <f>SUM(H167+H181+16+7)</f>
        <v>78</v>
      </c>
    </row>
    <row r="183" spans="2:11">
      <c r="B183" s="358"/>
      <c r="C183" s="298" t="s">
        <v>1141</v>
      </c>
      <c r="D183" s="421">
        <f t="shared" si="7"/>
        <v>545</v>
      </c>
      <c r="E183" s="298">
        <v>435</v>
      </c>
      <c r="F183" s="298" t="s">
        <v>2374</v>
      </c>
      <c r="G183" s="298" t="s">
        <v>2329</v>
      </c>
      <c r="H183" s="298">
        <v>30</v>
      </c>
      <c r="I183" s="355"/>
      <c r="J183" s="297">
        <v>110</v>
      </c>
      <c r="K183" s="298">
        <f>SUM(H167+H183+16+7)</f>
        <v>78</v>
      </c>
    </row>
    <row r="184" spans="2:11">
      <c r="B184" s="358"/>
      <c r="C184" s="298" t="s">
        <v>2382</v>
      </c>
      <c r="D184" s="421">
        <f t="shared" si="7"/>
        <v>555</v>
      </c>
      <c r="E184" s="298">
        <v>445</v>
      </c>
      <c r="F184" s="298" t="s">
        <v>2374</v>
      </c>
      <c r="G184" s="298" t="s">
        <v>692</v>
      </c>
      <c r="H184" s="298">
        <v>40</v>
      </c>
      <c r="I184" s="355"/>
      <c r="J184" s="297">
        <v>110</v>
      </c>
      <c r="K184" s="298">
        <f>SUM(H167+H183+16+7)</f>
        <v>78</v>
      </c>
    </row>
    <row r="185" spans="2:11">
      <c r="B185" s="358"/>
      <c r="C185" s="298" t="s">
        <v>1143</v>
      </c>
      <c r="D185" s="421">
        <f t="shared" si="7"/>
        <v>375</v>
      </c>
      <c r="E185" s="298">
        <v>265</v>
      </c>
      <c r="F185" s="298" t="s">
        <v>2374</v>
      </c>
      <c r="G185" s="298" t="s">
        <v>692</v>
      </c>
      <c r="H185" s="298">
        <v>20</v>
      </c>
      <c r="I185" s="355"/>
      <c r="J185" s="297">
        <v>110</v>
      </c>
      <c r="K185" s="298">
        <f>SUM(H167+H185+16+7)</f>
        <v>68</v>
      </c>
    </row>
    <row r="186" spans="2:11">
      <c r="B186" s="358"/>
      <c r="C186" s="298" t="s">
        <v>1156</v>
      </c>
      <c r="D186" s="421">
        <f t="shared" si="7"/>
        <v>375</v>
      </c>
      <c r="E186" s="298">
        <v>265</v>
      </c>
      <c r="F186" s="298" t="s">
        <v>2374</v>
      </c>
      <c r="G186" s="298" t="s">
        <v>692</v>
      </c>
      <c r="H186" s="298">
        <v>20</v>
      </c>
      <c r="I186" s="355"/>
      <c r="J186" s="297">
        <v>110</v>
      </c>
      <c r="K186" s="298">
        <f>SUM(H167+H185+16+7)</f>
        <v>68</v>
      </c>
    </row>
    <row r="187" spans="2:11">
      <c r="B187" s="358"/>
      <c r="C187" s="298" t="s">
        <v>1157</v>
      </c>
      <c r="D187" s="421">
        <f t="shared" si="7"/>
        <v>510</v>
      </c>
      <c r="E187" s="298">
        <v>400</v>
      </c>
      <c r="F187" s="298" t="s">
        <v>2374</v>
      </c>
      <c r="G187" s="298" t="s">
        <v>692</v>
      </c>
      <c r="H187" s="298">
        <v>25</v>
      </c>
      <c r="I187" s="355"/>
      <c r="J187" s="297">
        <v>110</v>
      </c>
      <c r="K187" s="298">
        <f>SUM(H167+H187+H187:H18816+7)</f>
        <v>82</v>
      </c>
    </row>
    <row r="188" spans="2:11" ht="13.8" customHeight="1">
      <c r="B188" s="358"/>
      <c r="C188" s="305" t="s">
        <v>1158</v>
      </c>
      <c r="D188" s="421" t="e">
        <f t="shared" si="7"/>
        <v>#VALUE!</v>
      </c>
      <c r="E188" s="305"/>
      <c r="F188" s="298" t="s">
        <v>2378</v>
      </c>
      <c r="G188" s="305" t="s">
        <v>692</v>
      </c>
      <c r="H188" s="305" t="s">
        <v>2373</v>
      </c>
      <c r="I188" s="355"/>
      <c r="J188" s="297" t="s">
        <v>1159</v>
      </c>
      <c r="K188" s="298">
        <f>SUM(H167+H187+16+7)</f>
        <v>73</v>
      </c>
    </row>
    <row r="189" spans="2:11">
      <c r="B189" s="358"/>
      <c r="C189" s="298" t="s">
        <v>1168</v>
      </c>
      <c r="D189" s="421">
        <f t="shared" si="7"/>
        <v>395</v>
      </c>
      <c r="E189" s="298">
        <v>285</v>
      </c>
      <c r="F189" s="298" t="s">
        <v>2374</v>
      </c>
      <c r="G189" s="298" t="s">
        <v>2381</v>
      </c>
      <c r="H189" s="298">
        <v>30</v>
      </c>
      <c r="I189" s="355"/>
      <c r="J189" s="297">
        <v>110</v>
      </c>
      <c r="K189" s="298">
        <f>SUM(H167+H189+16+7)</f>
        <v>78</v>
      </c>
    </row>
    <row r="190" spans="2:11">
      <c r="B190" s="358"/>
      <c r="C190" s="305" t="s">
        <v>1163</v>
      </c>
      <c r="D190" s="421" t="e">
        <f t="shared" si="7"/>
        <v>#VALUE!</v>
      </c>
      <c r="E190" s="305"/>
      <c r="F190" s="298" t="s">
        <v>2378</v>
      </c>
      <c r="G190" s="305" t="s">
        <v>2380</v>
      </c>
      <c r="H190" s="305" t="s">
        <v>2377</v>
      </c>
      <c r="I190" s="355"/>
      <c r="J190" s="297" t="s">
        <v>1159</v>
      </c>
      <c r="K190" s="298" t="e">
        <f>SUM(H170+H190+16+7)</f>
        <v>#VALUE!</v>
      </c>
    </row>
    <row r="191" spans="2:11">
      <c r="B191" s="358"/>
      <c r="C191" s="298" t="s">
        <v>1164</v>
      </c>
      <c r="D191" s="421">
        <f t="shared" si="7"/>
        <v>480</v>
      </c>
      <c r="E191" s="298">
        <v>370</v>
      </c>
      <c r="F191" s="298" t="s">
        <v>2374</v>
      </c>
      <c r="G191" s="298" t="s">
        <v>2379</v>
      </c>
      <c r="H191" s="298">
        <v>40</v>
      </c>
      <c r="I191" s="355"/>
      <c r="J191" s="297">
        <v>110</v>
      </c>
      <c r="K191" s="298">
        <f>SUM(H167+H191+16+7)</f>
        <v>88</v>
      </c>
    </row>
    <row r="192" spans="2:11">
      <c r="B192" s="358"/>
      <c r="C192" s="298" t="s">
        <v>357</v>
      </c>
      <c r="D192" s="421">
        <f t="shared" si="7"/>
        <v>335</v>
      </c>
      <c r="E192" s="298">
        <v>225</v>
      </c>
      <c r="F192" s="298" t="s">
        <v>2374</v>
      </c>
      <c r="G192" s="298" t="s">
        <v>692</v>
      </c>
      <c r="H192" s="298">
        <v>3</v>
      </c>
      <c r="I192" s="355"/>
      <c r="J192" s="297">
        <v>110</v>
      </c>
      <c r="K192" s="298">
        <f>SUM(H167+H192+16+7)</f>
        <v>51</v>
      </c>
    </row>
    <row r="193" spans="2:11">
      <c r="B193" s="358"/>
      <c r="C193" s="298" t="s">
        <v>1175</v>
      </c>
      <c r="D193" s="421">
        <f t="shared" si="7"/>
        <v>500</v>
      </c>
      <c r="E193" s="298">
        <v>390</v>
      </c>
      <c r="F193" s="298" t="s">
        <v>2374</v>
      </c>
      <c r="G193" s="298" t="s">
        <v>2329</v>
      </c>
      <c r="H193" s="298">
        <v>30</v>
      </c>
      <c r="I193" s="355"/>
      <c r="J193" s="297">
        <v>110</v>
      </c>
      <c r="K193" s="298">
        <f>SUM(H167+H193+16+7)</f>
        <v>78</v>
      </c>
    </row>
    <row r="194" spans="2:11">
      <c r="B194" s="358"/>
      <c r="C194" s="298" t="s">
        <v>1181</v>
      </c>
      <c r="D194" s="421">
        <f t="shared" si="7"/>
        <v>435</v>
      </c>
      <c r="E194" s="298">
        <v>325</v>
      </c>
      <c r="F194" s="298" t="s">
        <v>2374</v>
      </c>
      <c r="G194" s="298" t="s">
        <v>2329</v>
      </c>
      <c r="H194" s="298">
        <v>20</v>
      </c>
      <c r="I194" s="355"/>
      <c r="J194" s="297">
        <v>110</v>
      </c>
      <c r="K194" s="298">
        <f>SUM(H167+H194+16+7)</f>
        <v>68</v>
      </c>
    </row>
    <row r="195" spans="2:11">
      <c r="B195" s="358"/>
      <c r="C195" s="298" t="s">
        <v>1183</v>
      </c>
      <c r="D195" s="421">
        <f t="shared" si="7"/>
        <v>345</v>
      </c>
      <c r="E195" s="298">
        <v>235</v>
      </c>
      <c r="F195" s="298" t="s">
        <v>2374</v>
      </c>
      <c r="G195" s="298" t="s">
        <v>2304</v>
      </c>
      <c r="H195" s="298">
        <v>10</v>
      </c>
      <c r="I195" s="355"/>
      <c r="J195" s="297">
        <v>110</v>
      </c>
      <c r="K195" s="298">
        <f>SUM(H167+H195+H17416+7)</f>
        <v>42</v>
      </c>
    </row>
    <row r="196" spans="2:11">
      <c r="B196" s="358"/>
      <c r="C196" s="298" t="s">
        <v>1184</v>
      </c>
      <c r="D196" s="421">
        <f t="shared" si="7"/>
        <v>420</v>
      </c>
      <c r="E196" s="298">
        <v>310</v>
      </c>
      <c r="F196" s="298" t="s">
        <v>2374</v>
      </c>
      <c r="G196" s="298" t="s">
        <v>2329</v>
      </c>
      <c r="H196" s="298">
        <v>20</v>
      </c>
      <c r="I196" s="355"/>
      <c r="J196" s="297">
        <v>110</v>
      </c>
      <c r="K196" s="298">
        <f>SUM(H167+H196+16+7)</f>
        <v>68</v>
      </c>
    </row>
    <row r="197" spans="2:11">
      <c r="B197" s="358"/>
      <c r="C197" s="298" t="s">
        <v>1186</v>
      </c>
      <c r="D197" s="421">
        <f t="shared" si="7"/>
        <v>490</v>
      </c>
      <c r="E197" s="298">
        <v>380</v>
      </c>
      <c r="F197" s="298" t="s">
        <v>2374</v>
      </c>
      <c r="G197" s="298" t="s">
        <v>2329</v>
      </c>
      <c r="H197" s="298">
        <v>30</v>
      </c>
      <c r="I197" s="355"/>
      <c r="J197" s="297">
        <v>110</v>
      </c>
      <c r="K197" s="298">
        <f>SUM(H167+H197+16+7)</f>
        <v>78</v>
      </c>
    </row>
    <row r="198" spans="2:11">
      <c r="B198" s="358"/>
      <c r="C198" s="298" t="s">
        <v>1189</v>
      </c>
      <c r="D198" s="421">
        <f t="shared" si="7"/>
        <v>490</v>
      </c>
      <c r="E198" s="298">
        <v>380</v>
      </c>
      <c r="F198" s="298" t="s">
        <v>2374</v>
      </c>
      <c r="G198" s="298" t="s">
        <v>2379</v>
      </c>
      <c r="H198" s="298">
        <v>30</v>
      </c>
      <c r="I198" s="355"/>
      <c r="J198" s="297">
        <v>110</v>
      </c>
      <c r="K198" s="298">
        <f t="shared" ref="K198:K205" si="10">SUM(H178+H198+16+7)</f>
        <v>78</v>
      </c>
    </row>
    <row r="199" spans="2:11">
      <c r="B199" s="358"/>
      <c r="C199" s="306" t="s">
        <v>2281</v>
      </c>
      <c r="D199" s="421">
        <f t="shared" ref="D199:D262" si="11">SUM(E199+J199)</f>
        <v>390</v>
      </c>
      <c r="E199" s="298">
        <v>280</v>
      </c>
      <c r="F199" s="298" t="s">
        <v>2374</v>
      </c>
      <c r="G199" s="298" t="s">
        <v>692</v>
      </c>
      <c r="H199" s="298">
        <v>25</v>
      </c>
      <c r="I199" s="355"/>
      <c r="J199" s="297">
        <v>110</v>
      </c>
      <c r="K199" s="298">
        <f>SUM(H167+H199+16+7)</f>
        <v>73</v>
      </c>
    </row>
    <row r="200" spans="2:11">
      <c r="B200" s="358"/>
      <c r="C200" s="306" t="s">
        <v>2405</v>
      </c>
      <c r="D200" s="421">
        <f t="shared" si="11"/>
        <v>390</v>
      </c>
      <c r="E200" s="298">
        <v>280</v>
      </c>
      <c r="F200" s="298" t="s">
        <v>2374</v>
      </c>
      <c r="G200" s="298" t="s">
        <v>692</v>
      </c>
      <c r="H200" s="298">
        <v>25</v>
      </c>
      <c r="I200" s="355"/>
      <c r="J200" s="297">
        <v>110</v>
      </c>
      <c r="K200" s="298">
        <f>SUM(H167+H200+16+7)</f>
        <v>73</v>
      </c>
    </row>
    <row r="201" spans="2:11">
      <c r="B201" s="358"/>
      <c r="C201" s="306" t="s">
        <v>1610</v>
      </c>
      <c r="D201" s="421">
        <f t="shared" si="11"/>
        <v>545</v>
      </c>
      <c r="E201" s="298">
        <v>435</v>
      </c>
      <c r="F201" s="298" t="s">
        <v>2374</v>
      </c>
      <c r="G201" s="298" t="s">
        <v>2329</v>
      </c>
      <c r="H201" s="298">
        <v>40</v>
      </c>
      <c r="I201" s="355"/>
      <c r="J201" s="297">
        <v>110</v>
      </c>
      <c r="K201" s="298">
        <f>SUM(H167+H201+16+7)</f>
        <v>88</v>
      </c>
    </row>
    <row r="202" spans="2:11">
      <c r="B202" s="358"/>
      <c r="C202" s="305" t="s">
        <v>1192</v>
      </c>
      <c r="D202" s="421">
        <f t="shared" si="11"/>
        <v>0</v>
      </c>
      <c r="E202" s="305"/>
      <c r="F202" s="298" t="s">
        <v>2378</v>
      </c>
      <c r="G202" s="305" t="s">
        <v>692</v>
      </c>
      <c r="H202" s="305" t="s">
        <v>2373</v>
      </c>
      <c r="I202" s="355"/>
      <c r="J202" s="297"/>
      <c r="K202" s="298" t="e">
        <f>SUM(H182+H202+16+7)</f>
        <v>#VALUE!</v>
      </c>
    </row>
    <row r="203" spans="2:11">
      <c r="B203" s="358"/>
      <c r="C203" s="298" t="s">
        <v>1193</v>
      </c>
      <c r="D203" s="421">
        <f t="shared" si="11"/>
        <v>385</v>
      </c>
      <c r="E203" s="298">
        <v>275</v>
      </c>
      <c r="F203" s="298" t="s">
        <v>2374</v>
      </c>
      <c r="G203" s="298" t="s">
        <v>2329</v>
      </c>
      <c r="H203" s="298">
        <v>15</v>
      </c>
      <c r="I203" s="355"/>
      <c r="J203" s="297">
        <v>110</v>
      </c>
      <c r="K203" s="298">
        <f>SUM(H167+H203+16+7)</f>
        <v>63</v>
      </c>
    </row>
    <row r="204" spans="2:11">
      <c r="B204" s="358"/>
      <c r="C204" s="298" t="s">
        <v>1194</v>
      </c>
      <c r="D204" s="421">
        <f t="shared" si="11"/>
        <v>365</v>
      </c>
      <c r="E204" s="298">
        <v>255</v>
      </c>
      <c r="F204" s="298" t="s">
        <v>2374</v>
      </c>
      <c r="G204" s="298" t="s">
        <v>692</v>
      </c>
      <c r="H204" s="298">
        <v>15</v>
      </c>
      <c r="I204" s="355"/>
      <c r="J204" s="297">
        <v>110</v>
      </c>
      <c r="K204" s="298">
        <f>SUM(H167+H204+16+7)</f>
        <v>63</v>
      </c>
    </row>
    <row r="205" spans="2:11">
      <c r="B205" s="358"/>
      <c r="C205" s="298" t="s">
        <v>1195</v>
      </c>
      <c r="D205" s="421">
        <f t="shared" si="11"/>
        <v>380</v>
      </c>
      <c r="E205" s="298">
        <v>270</v>
      </c>
      <c r="F205" s="298" t="s">
        <v>2374</v>
      </c>
      <c r="G205" s="298" t="s">
        <v>692</v>
      </c>
      <c r="H205" s="298">
        <v>15</v>
      </c>
      <c r="I205" s="355"/>
      <c r="J205" s="297">
        <v>110</v>
      </c>
      <c r="K205" s="298">
        <f t="shared" si="10"/>
        <v>58</v>
      </c>
    </row>
    <row r="206" spans="2:11">
      <c r="B206" s="358"/>
      <c r="C206" s="298" t="s">
        <v>1188</v>
      </c>
      <c r="D206" s="421">
        <f t="shared" si="11"/>
        <v>550</v>
      </c>
      <c r="E206" s="298">
        <v>440</v>
      </c>
      <c r="F206" s="298" t="s">
        <v>2374</v>
      </c>
      <c r="G206" s="298" t="s">
        <v>692</v>
      </c>
      <c r="H206" s="298">
        <v>45</v>
      </c>
      <c r="I206" s="355"/>
      <c r="J206" s="297">
        <v>110</v>
      </c>
      <c r="K206" s="298">
        <f>SUM(H167+H206+16+7)</f>
        <v>93</v>
      </c>
    </row>
    <row r="207" spans="2:11">
      <c r="B207" s="358"/>
      <c r="C207" s="298" t="s">
        <v>1199</v>
      </c>
      <c r="D207" s="421">
        <f t="shared" si="11"/>
        <v>380</v>
      </c>
      <c r="E207" s="298">
        <v>270</v>
      </c>
      <c r="F207" s="298" t="s">
        <v>2374</v>
      </c>
      <c r="G207" s="298" t="s">
        <v>692</v>
      </c>
      <c r="H207" s="298">
        <v>20</v>
      </c>
      <c r="I207" s="355"/>
      <c r="J207" s="297">
        <v>110</v>
      </c>
      <c r="K207" s="298">
        <f>SUM(H167+H207+16+7)</f>
        <v>68</v>
      </c>
    </row>
    <row r="208" spans="2:11">
      <c r="B208" s="358"/>
      <c r="C208" s="298" t="s">
        <v>1201</v>
      </c>
      <c r="D208" s="421">
        <f t="shared" si="11"/>
        <v>505</v>
      </c>
      <c r="E208" s="298">
        <v>395</v>
      </c>
      <c r="F208" s="298" t="s">
        <v>2374</v>
      </c>
      <c r="G208" s="298" t="s">
        <v>692</v>
      </c>
      <c r="H208" s="298">
        <v>30</v>
      </c>
      <c r="I208" s="355"/>
      <c r="J208" s="297">
        <v>110</v>
      </c>
      <c r="K208" s="298">
        <f>SUM(H167+H208+16+7)</f>
        <v>78</v>
      </c>
    </row>
    <row r="209" spans="2:11">
      <c r="B209" s="358"/>
      <c r="C209" s="298" t="s">
        <v>1200</v>
      </c>
      <c r="D209" s="421">
        <f t="shared" si="11"/>
        <v>395</v>
      </c>
      <c r="E209" s="298">
        <v>285</v>
      </c>
      <c r="F209" s="298" t="s">
        <v>2374</v>
      </c>
      <c r="G209" s="298" t="s">
        <v>692</v>
      </c>
      <c r="H209" s="298">
        <v>20</v>
      </c>
      <c r="I209" s="355"/>
      <c r="J209" s="297">
        <v>110</v>
      </c>
      <c r="K209" s="298">
        <f>SUM(H167+H209+16+7)</f>
        <v>68</v>
      </c>
    </row>
    <row r="210" spans="2:11">
      <c r="B210" s="358"/>
      <c r="C210" s="298" t="s">
        <v>1205</v>
      </c>
      <c r="D210" s="421">
        <f t="shared" si="11"/>
        <v>465</v>
      </c>
      <c r="E210" s="298">
        <v>355</v>
      </c>
      <c r="F210" s="298" t="s">
        <v>2374</v>
      </c>
      <c r="G210" s="298" t="s">
        <v>692</v>
      </c>
      <c r="H210" s="298">
        <v>15</v>
      </c>
      <c r="I210" s="355"/>
      <c r="J210" s="297">
        <v>110</v>
      </c>
      <c r="K210" s="298">
        <f>SUM(H167+H210+H168:H16916+7)</f>
        <v>62</v>
      </c>
    </row>
    <row r="211" spans="2:11">
      <c r="B211" s="358"/>
      <c r="C211" s="298" t="s">
        <v>1206</v>
      </c>
      <c r="D211" s="421">
        <f t="shared" si="11"/>
        <v>380</v>
      </c>
      <c r="E211" s="298">
        <v>270</v>
      </c>
      <c r="F211" s="298" t="s">
        <v>2374</v>
      </c>
      <c r="G211" s="298" t="s">
        <v>692</v>
      </c>
      <c r="H211" s="298">
        <v>20</v>
      </c>
      <c r="I211" s="355"/>
      <c r="J211" s="297">
        <v>110</v>
      </c>
      <c r="K211" s="298">
        <f>SUM(H164+H211+16+7)</f>
        <v>68</v>
      </c>
    </row>
    <row r="212" spans="2:11">
      <c r="B212" s="358"/>
      <c r="C212" s="298" t="s">
        <v>1208</v>
      </c>
      <c r="D212" s="421">
        <f t="shared" si="11"/>
        <v>380</v>
      </c>
      <c r="E212" s="298">
        <v>270</v>
      </c>
      <c r="F212" s="298" t="s">
        <v>2374</v>
      </c>
      <c r="G212" s="298" t="s">
        <v>692</v>
      </c>
      <c r="H212" s="298">
        <v>15</v>
      </c>
      <c r="I212" s="355"/>
      <c r="J212" s="297">
        <v>110</v>
      </c>
      <c r="K212" s="298">
        <f>SUM(H167+H212+16+7)</f>
        <v>63</v>
      </c>
    </row>
    <row r="213" spans="2:11" ht="15" thickBot="1">
      <c r="B213" s="359"/>
      <c r="C213" s="295" t="s">
        <v>1209</v>
      </c>
      <c r="D213" s="421">
        <f t="shared" si="11"/>
        <v>385</v>
      </c>
      <c r="E213" s="295">
        <v>275</v>
      </c>
      <c r="F213" s="295" t="s">
        <v>2374</v>
      </c>
      <c r="G213" s="295" t="s">
        <v>692</v>
      </c>
      <c r="H213" s="295">
        <v>15</v>
      </c>
      <c r="I213" s="356"/>
      <c r="J213" s="294">
        <v>110</v>
      </c>
      <c r="K213" s="298">
        <f>SUM(H167+H213+16+7)</f>
        <v>63</v>
      </c>
    </row>
    <row r="214" spans="2:11" ht="15.6">
      <c r="B214" s="304"/>
      <c r="C214" s="302"/>
      <c r="D214" s="421">
        <f t="shared" si="11"/>
        <v>0</v>
      </c>
      <c r="E214" s="302"/>
      <c r="F214" s="302"/>
      <c r="G214" s="302"/>
      <c r="H214" s="302"/>
      <c r="I214" s="302"/>
      <c r="J214" s="303"/>
      <c r="K214" s="298"/>
    </row>
    <row r="215" spans="2:11" ht="16.2" thickBot="1">
      <c r="B215" s="304"/>
      <c r="C215" s="302"/>
      <c r="D215" s="421">
        <f t="shared" si="11"/>
        <v>0</v>
      </c>
      <c r="E215" s="302"/>
      <c r="F215" s="302"/>
      <c r="G215" s="302"/>
      <c r="H215" s="302"/>
      <c r="I215" s="302"/>
      <c r="J215" s="303"/>
      <c r="K215" s="298"/>
    </row>
    <row r="216" spans="2:11" ht="14.4" customHeight="1">
      <c r="B216" s="360" t="s">
        <v>2376</v>
      </c>
      <c r="C216" s="299" t="s">
        <v>1212</v>
      </c>
      <c r="D216" s="421">
        <f t="shared" si="11"/>
        <v>380</v>
      </c>
      <c r="E216" s="299">
        <v>270</v>
      </c>
      <c r="F216" s="301" t="s">
        <v>2374</v>
      </c>
      <c r="G216" s="299" t="s">
        <v>692</v>
      </c>
      <c r="H216" s="299">
        <v>17</v>
      </c>
      <c r="I216" s="363" t="s">
        <v>2375</v>
      </c>
      <c r="J216" s="300">
        <v>110</v>
      </c>
      <c r="K216" s="298">
        <f>SUM(H167+H216+16+7)</f>
        <v>65</v>
      </c>
    </row>
    <row r="217" spans="2:11" ht="14.4" customHeight="1">
      <c r="B217" s="361"/>
      <c r="C217" s="296" t="s">
        <v>1202</v>
      </c>
      <c r="D217" s="421">
        <f t="shared" si="11"/>
        <v>565</v>
      </c>
      <c r="E217" s="296">
        <v>455</v>
      </c>
      <c r="F217" s="298" t="s">
        <v>2374</v>
      </c>
      <c r="G217" s="296" t="s">
        <v>2329</v>
      </c>
      <c r="H217" s="296">
        <v>35</v>
      </c>
      <c r="I217" s="364"/>
      <c r="J217" s="297">
        <v>110</v>
      </c>
      <c r="K217" s="298">
        <f>SUM(H167+H217+16+7)</f>
        <v>83</v>
      </c>
    </row>
    <row r="218" spans="2:11" ht="14.4" customHeight="1">
      <c r="B218" s="361"/>
      <c r="C218" s="296" t="s">
        <v>1211</v>
      </c>
      <c r="D218" s="421">
        <f t="shared" si="11"/>
        <v>380</v>
      </c>
      <c r="E218" s="296">
        <v>270</v>
      </c>
      <c r="F218" s="298" t="s">
        <v>2374</v>
      </c>
      <c r="G218" s="296" t="s">
        <v>692</v>
      </c>
      <c r="H218" s="296">
        <v>20</v>
      </c>
      <c r="I218" s="364"/>
      <c r="J218" s="297">
        <v>110</v>
      </c>
      <c r="K218" s="298">
        <f>SUM(H167+H218+16+7)</f>
        <v>68</v>
      </c>
    </row>
    <row r="219" spans="2:11" ht="14.4" customHeight="1">
      <c r="B219" s="361"/>
      <c r="C219" s="296" t="s">
        <v>1219</v>
      </c>
      <c r="D219" s="421">
        <f t="shared" si="11"/>
        <v>505</v>
      </c>
      <c r="E219" s="296">
        <v>395</v>
      </c>
      <c r="F219" s="298" t="s">
        <v>2374</v>
      </c>
      <c r="G219" s="296" t="s">
        <v>692</v>
      </c>
      <c r="H219" s="296">
        <v>35</v>
      </c>
      <c r="I219" s="364"/>
      <c r="J219" s="297">
        <v>110</v>
      </c>
      <c r="K219" s="298">
        <f>SUM(H167+H219+16+7)</f>
        <v>83</v>
      </c>
    </row>
    <row r="220" spans="2:11" ht="14.4" customHeight="1">
      <c r="B220" s="361"/>
      <c r="C220" s="296" t="s">
        <v>1101</v>
      </c>
      <c r="D220" s="421">
        <f t="shared" si="11"/>
        <v>450</v>
      </c>
      <c r="E220" s="296">
        <v>340</v>
      </c>
      <c r="F220" s="298" t="s">
        <v>2374</v>
      </c>
      <c r="G220" s="296" t="s">
        <v>2329</v>
      </c>
      <c r="H220" s="296">
        <v>40</v>
      </c>
      <c r="I220" s="364"/>
      <c r="J220" s="297">
        <v>110</v>
      </c>
      <c r="K220" s="298">
        <f>SUM(H167+H220+16+7)</f>
        <v>88</v>
      </c>
    </row>
    <row r="221" spans="2:11" ht="14.4" customHeight="1">
      <c r="B221" s="361"/>
      <c r="C221" s="296" t="s">
        <v>1218</v>
      </c>
      <c r="D221" s="421">
        <f t="shared" si="11"/>
        <v>475</v>
      </c>
      <c r="E221" s="296">
        <v>365</v>
      </c>
      <c r="F221" s="298" t="s">
        <v>2374</v>
      </c>
      <c r="G221" s="296" t="s">
        <v>2329</v>
      </c>
      <c r="H221" s="296">
        <v>40</v>
      </c>
      <c r="I221" s="364"/>
      <c r="J221" s="297">
        <v>110</v>
      </c>
      <c r="K221" s="298">
        <f>SUM(H167+H221+16+7)</f>
        <v>88</v>
      </c>
    </row>
    <row r="222" spans="2:11" ht="14.4" customHeight="1">
      <c r="B222" s="361"/>
      <c r="C222" s="296" t="s">
        <v>1225</v>
      </c>
      <c r="D222" s="421">
        <f t="shared" si="11"/>
        <v>565</v>
      </c>
      <c r="E222" s="296">
        <v>455</v>
      </c>
      <c r="F222" s="298" t="s">
        <v>2374</v>
      </c>
      <c r="G222" s="296" t="s">
        <v>2329</v>
      </c>
      <c r="H222" s="296">
        <v>40</v>
      </c>
      <c r="I222" s="364"/>
      <c r="J222" s="297">
        <v>110</v>
      </c>
      <c r="K222" s="298">
        <f>SUM(H167+H222+16+7)</f>
        <v>88</v>
      </c>
    </row>
    <row r="223" spans="2:11" ht="14.4" customHeight="1">
      <c r="B223" s="361"/>
      <c r="C223" s="296" t="s">
        <v>1236</v>
      </c>
      <c r="D223" s="421">
        <f t="shared" si="11"/>
        <v>410</v>
      </c>
      <c r="E223" s="296">
        <v>300</v>
      </c>
      <c r="F223" s="298" t="s">
        <v>2374</v>
      </c>
      <c r="G223" s="296" t="s">
        <v>2329</v>
      </c>
      <c r="H223" s="296">
        <v>20</v>
      </c>
      <c r="I223" s="364"/>
      <c r="J223" s="297">
        <v>110</v>
      </c>
      <c r="K223" s="298">
        <f>SUM(H167+H223+16+7)</f>
        <v>68</v>
      </c>
    </row>
    <row r="224" spans="2:11" ht="15" customHeight="1" thickBot="1">
      <c r="B224" s="362"/>
      <c r="C224" s="293" t="s">
        <v>1224</v>
      </c>
      <c r="D224" s="421">
        <f t="shared" si="11"/>
        <v>390</v>
      </c>
      <c r="E224" s="293">
        <v>280</v>
      </c>
      <c r="F224" s="295" t="s">
        <v>2374</v>
      </c>
      <c r="G224" s="293" t="s">
        <v>2329</v>
      </c>
      <c r="H224" s="293">
        <v>20</v>
      </c>
      <c r="I224" s="365"/>
      <c r="J224" s="294">
        <v>110</v>
      </c>
      <c r="K224" s="298">
        <f>SUM(H16778+H224+16+7)</f>
        <v>43</v>
      </c>
    </row>
    <row r="225" spans="2:11" ht="15" thickBot="1">
      <c r="B225" s="291"/>
      <c r="C225" s="291"/>
      <c r="D225" s="421">
        <f t="shared" si="11"/>
        <v>0</v>
      </c>
      <c r="E225" s="291"/>
      <c r="F225" s="291"/>
      <c r="G225" s="291"/>
      <c r="H225" s="292"/>
      <c r="I225" s="291"/>
      <c r="J225" s="291"/>
      <c r="K225" s="292"/>
    </row>
    <row r="226" spans="2:11" ht="17.399999999999999">
      <c r="B226" s="350" t="s">
        <v>2301</v>
      </c>
      <c r="C226" s="351"/>
      <c r="D226" s="421">
        <f t="shared" si="11"/>
        <v>0</v>
      </c>
      <c r="E226" s="351"/>
      <c r="F226" s="351"/>
      <c r="G226" s="351"/>
      <c r="H226" s="351"/>
      <c r="I226" s="351"/>
      <c r="J226" s="351"/>
      <c r="K226" s="351"/>
    </row>
    <row r="227" spans="2:11" ht="14.4" customHeight="1">
      <c r="B227" s="346" t="s">
        <v>2372</v>
      </c>
      <c r="C227" s="347"/>
      <c r="D227" s="421">
        <f t="shared" si="11"/>
        <v>0</v>
      </c>
      <c r="E227" s="347"/>
      <c r="F227" s="347"/>
      <c r="G227" s="347"/>
      <c r="H227" s="347"/>
      <c r="I227" s="347"/>
      <c r="J227" s="347"/>
      <c r="K227" s="347"/>
    </row>
    <row r="228" spans="2:11">
      <c r="B228" s="290" t="s">
        <v>2371</v>
      </c>
      <c r="C228" s="288"/>
      <c r="D228" s="421">
        <f t="shared" si="11"/>
        <v>0</v>
      </c>
      <c r="E228" s="288"/>
      <c r="F228" s="288"/>
      <c r="G228" s="288"/>
      <c r="H228" s="289"/>
      <c r="I228" s="288"/>
      <c r="J228" s="288"/>
      <c r="K228" s="289"/>
    </row>
    <row r="229" spans="2:11" ht="14.4" customHeight="1">
      <c r="B229" s="346" t="s">
        <v>2370</v>
      </c>
      <c r="C229" s="347"/>
      <c r="D229" s="421">
        <f t="shared" si="11"/>
        <v>0</v>
      </c>
      <c r="E229" s="347"/>
      <c r="F229" s="347"/>
      <c r="G229" s="347"/>
      <c r="H229" s="347"/>
      <c r="I229" s="347"/>
      <c r="J229" s="347"/>
      <c r="K229" s="347"/>
    </row>
    <row r="230" spans="2:11">
      <c r="B230" s="241" t="s">
        <v>2369</v>
      </c>
      <c r="C230" s="288"/>
      <c r="D230" s="421">
        <f t="shared" si="11"/>
        <v>0</v>
      </c>
      <c r="E230" s="288"/>
      <c r="F230" s="288"/>
      <c r="G230" s="288"/>
      <c r="H230" s="289"/>
      <c r="I230" s="288"/>
      <c r="J230" s="288"/>
      <c r="K230" s="289"/>
    </row>
    <row r="231" spans="2:11">
      <c r="B231" s="241" t="s">
        <v>2368</v>
      </c>
      <c r="C231" s="288"/>
      <c r="D231" s="421">
        <f t="shared" si="11"/>
        <v>0</v>
      </c>
      <c r="E231" s="288"/>
      <c r="F231" s="288"/>
      <c r="G231" s="288"/>
      <c r="H231" s="289"/>
      <c r="I231" s="288"/>
      <c r="J231" s="288"/>
      <c r="K231" s="289"/>
    </row>
    <row r="232" spans="2:11">
      <c r="B232" s="241" t="s">
        <v>2367</v>
      </c>
      <c r="C232" s="288"/>
      <c r="D232" s="421">
        <f t="shared" si="11"/>
        <v>0</v>
      </c>
      <c r="E232" s="288"/>
      <c r="F232" s="288"/>
      <c r="G232" s="288"/>
      <c r="H232" s="289"/>
      <c r="I232" s="288"/>
      <c r="J232" s="288"/>
      <c r="K232" s="289"/>
    </row>
    <row r="233" spans="2:11">
      <c r="B233" s="241" t="s">
        <v>2366</v>
      </c>
      <c r="C233" s="288"/>
      <c r="D233" s="421">
        <f t="shared" si="11"/>
        <v>0</v>
      </c>
      <c r="E233" s="288"/>
      <c r="F233" s="288"/>
      <c r="G233" s="288"/>
      <c r="H233" s="289"/>
      <c r="I233" s="288"/>
      <c r="J233" s="288"/>
      <c r="K233" s="289"/>
    </row>
    <row r="234" spans="2:11">
      <c r="B234" s="241" t="s">
        <v>2365</v>
      </c>
      <c r="C234" s="288"/>
      <c r="D234" s="421">
        <f t="shared" si="11"/>
        <v>0</v>
      </c>
      <c r="E234" s="288"/>
      <c r="F234" s="288"/>
      <c r="G234" s="288"/>
      <c r="H234" s="289"/>
      <c r="I234" s="288"/>
      <c r="J234" s="288"/>
      <c r="K234" s="289"/>
    </row>
    <row r="235" spans="2:11">
      <c r="B235" s="241" t="s">
        <v>2364</v>
      </c>
      <c r="C235" s="288"/>
      <c r="D235" s="421">
        <f t="shared" si="11"/>
        <v>0</v>
      </c>
      <c r="E235" s="288"/>
      <c r="F235" s="288"/>
      <c r="G235" s="288"/>
      <c r="H235" s="289"/>
      <c r="I235" s="288"/>
      <c r="J235" s="288"/>
      <c r="K235" s="289"/>
    </row>
    <row r="236" spans="2:11" ht="14.4" customHeight="1">
      <c r="B236" s="346" t="s">
        <v>2363</v>
      </c>
      <c r="C236" s="347"/>
      <c r="D236" s="421">
        <f t="shared" si="11"/>
        <v>0</v>
      </c>
      <c r="E236" s="347"/>
      <c r="F236" s="347"/>
      <c r="G236" s="347"/>
      <c r="H236" s="347"/>
      <c r="I236" s="347"/>
      <c r="J236" s="347"/>
      <c r="K236" s="347"/>
    </row>
    <row r="237" spans="2:11">
      <c r="B237" s="290" t="s">
        <v>2362</v>
      </c>
      <c r="C237" s="288"/>
      <c r="D237" s="421">
        <f t="shared" si="11"/>
        <v>0</v>
      </c>
      <c r="E237" s="288"/>
      <c r="F237" s="288"/>
      <c r="G237" s="288"/>
      <c r="H237" s="289"/>
      <c r="I237" s="288"/>
      <c r="J237" s="288"/>
      <c r="K237" s="289"/>
    </row>
    <row r="238" spans="2:11">
      <c r="B238" s="290" t="s">
        <v>2361</v>
      </c>
      <c r="C238" s="288"/>
      <c r="D238" s="421">
        <f t="shared" si="11"/>
        <v>0</v>
      </c>
      <c r="E238" s="288"/>
      <c r="F238" s="288"/>
      <c r="G238" s="288"/>
      <c r="H238" s="289"/>
      <c r="I238" s="288"/>
      <c r="J238" s="288"/>
      <c r="K238" s="289"/>
    </row>
    <row r="239" spans="2:11" ht="14.4" customHeight="1">
      <c r="B239" s="346" t="s">
        <v>2360</v>
      </c>
      <c r="C239" s="347"/>
      <c r="D239" s="421">
        <f t="shared" si="11"/>
        <v>0</v>
      </c>
      <c r="E239" s="347"/>
      <c r="F239" s="347"/>
      <c r="G239" s="347"/>
      <c r="H239" s="347"/>
      <c r="I239" s="347"/>
      <c r="J239" s="347"/>
      <c r="K239" s="347"/>
    </row>
    <row r="240" spans="2:11" ht="14.4" customHeight="1">
      <c r="B240" s="346" t="s">
        <v>2359</v>
      </c>
      <c r="C240" s="347"/>
      <c r="D240" s="421">
        <f t="shared" si="11"/>
        <v>0</v>
      </c>
      <c r="E240" s="347"/>
      <c r="F240" s="347"/>
      <c r="G240" s="347"/>
      <c r="H240" s="347"/>
      <c r="I240" s="347"/>
      <c r="J240" s="347"/>
      <c r="K240" s="347"/>
    </row>
    <row r="241" spans="2:12" ht="14.4" customHeight="1">
      <c r="B241" s="344" t="s">
        <v>2358</v>
      </c>
      <c r="C241" s="345"/>
      <c r="D241" s="421">
        <f t="shared" si="11"/>
        <v>0</v>
      </c>
      <c r="E241" s="345"/>
      <c r="F241" s="345"/>
      <c r="G241" s="345"/>
      <c r="H241" s="345"/>
      <c r="I241" s="345"/>
      <c r="J241" s="345"/>
      <c r="K241" s="345"/>
    </row>
    <row r="242" spans="2:12" ht="14.4" customHeight="1">
      <c r="B242" s="346" t="s">
        <v>2357</v>
      </c>
      <c r="C242" s="347"/>
      <c r="D242" s="421">
        <f t="shared" si="11"/>
        <v>0</v>
      </c>
      <c r="E242" s="347"/>
      <c r="F242" s="347"/>
      <c r="G242" s="347"/>
      <c r="H242" s="347"/>
      <c r="I242" s="347"/>
      <c r="J242" s="347"/>
      <c r="K242" s="347"/>
    </row>
    <row r="243" spans="2:12">
      <c r="B243" s="241" t="s">
        <v>2356</v>
      </c>
      <c r="C243" s="286"/>
      <c r="D243" s="421">
        <f t="shared" si="11"/>
        <v>0</v>
      </c>
      <c r="E243" s="286"/>
      <c r="F243" s="286"/>
      <c r="G243" s="286"/>
      <c r="H243" s="287"/>
      <c r="I243" s="286"/>
      <c r="J243" s="286"/>
      <c r="K243" s="287"/>
    </row>
    <row r="244" spans="2:12" ht="25.8" thickBot="1">
      <c r="B244" s="348" t="s">
        <v>2332</v>
      </c>
      <c r="C244" s="349"/>
      <c r="D244" s="421">
        <f t="shared" si="11"/>
        <v>0</v>
      </c>
      <c r="E244" s="349"/>
      <c r="F244" s="349"/>
      <c r="G244" s="349"/>
      <c r="H244" s="349"/>
      <c r="I244" s="349"/>
      <c r="J244" s="349"/>
      <c r="K244" s="349"/>
    </row>
    <row r="245" spans="2:12">
      <c r="D245" s="421">
        <f t="shared" si="11"/>
        <v>0</v>
      </c>
    </row>
    <row r="246" spans="2:12" ht="31.2">
      <c r="B246" s="337" t="s">
        <v>2355</v>
      </c>
      <c r="C246" s="338"/>
      <c r="D246" s="421">
        <f t="shared" si="11"/>
        <v>0</v>
      </c>
      <c r="E246" s="338"/>
      <c r="F246" s="338"/>
      <c r="G246" s="338"/>
      <c r="H246" s="339"/>
      <c r="K246" s="339"/>
    </row>
    <row r="247" spans="2:12" ht="37.200000000000003" thickBot="1">
      <c r="B247" s="236"/>
      <c r="C247" s="236"/>
      <c r="D247" s="421">
        <f t="shared" si="11"/>
        <v>0</v>
      </c>
      <c r="E247" s="236"/>
      <c r="F247" s="236"/>
      <c r="G247" s="236"/>
      <c r="H247" s="236"/>
      <c r="K247" s="236"/>
    </row>
    <row r="248" spans="2:12" ht="18" thickBot="1">
      <c r="B248" s="285" t="s">
        <v>75</v>
      </c>
      <c r="C248" s="284" t="s">
        <v>74</v>
      </c>
      <c r="D248" s="421" t="e">
        <f t="shared" si="11"/>
        <v>#VALUE!</v>
      </c>
      <c r="E248" s="284" t="s">
        <v>2311</v>
      </c>
      <c r="G248" s="284" t="s">
        <v>2354</v>
      </c>
      <c r="H248" s="284" t="s">
        <v>2353</v>
      </c>
      <c r="I248" s="283" t="s">
        <v>2352</v>
      </c>
      <c r="K248" s="284" t="s">
        <v>2353</v>
      </c>
    </row>
    <row r="249" spans="2:12" ht="18" thickBot="1">
      <c r="B249" s="285"/>
      <c r="C249" s="275" t="s">
        <v>2250</v>
      </c>
      <c r="D249" s="421">
        <f t="shared" si="11"/>
        <v>270</v>
      </c>
      <c r="E249" s="429">
        <v>270</v>
      </c>
      <c r="G249" s="275" t="s">
        <v>2304</v>
      </c>
      <c r="H249" s="275">
        <v>11</v>
      </c>
      <c r="I249" s="417" t="s">
        <v>633</v>
      </c>
      <c r="K249" s="275">
        <f>SUM(H249+16+7)</f>
        <v>34</v>
      </c>
      <c r="L249" s="208">
        <f>SUM(E249)</f>
        <v>270</v>
      </c>
    </row>
    <row r="250" spans="2:12" ht="15" customHeight="1" thickBot="1">
      <c r="B250" s="422" t="s">
        <v>536</v>
      </c>
      <c r="C250" s="275" t="s">
        <v>344</v>
      </c>
      <c r="D250" s="421">
        <f t="shared" si="11"/>
        <v>270</v>
      </c>
      <c r="E250" s="176">
        <v>270</v>
      </c>
      <c r="G250" s="275" t="s">
        <v>2304</v>
      </c>
      <c r="H250" s="275">
        <v>11</v>
      </c>
      <c r="I250" s="417" t="s">
        <v>633</v>
      </c>
      <c r="K250" s="275">
        <f>SUM(H250+16+7)</f>
        <v>34</v>
      </c>
      <c r="L250" s="208">
        <f t="shared" ref="L250:L252" si="12">SUM(E250)</f>
        <v>270</v>
      </c>
    </row>
    <row r="251" spans="2:12" ht="15" customHeight="1" thickBot="1">
      <c r="B251" s="423"/>
      <c r="C251" s="221" t="s">
        <v>1629</v>
      </c>
      <c r="D251" s="421">
        <f t="shared" si="11"/>
        <v>325</v>
      </c>
      <c r="E251" s="177">
        <v>325</v>
      </c>
      <c r="G251" s="221" t="s">
        <v>692</v>
      </c>
      <c r="H251" s="221">
        <v>12</v>
      </c>
      <c r="I251" s="417" t="s">
        <v>633</v>
      </c>
      <c r="K251" s="275">
        <f t="shared" ref="K251" si="13">SUM(H251+16+7)</f>
        <v>35</v>
      </c>
      <c r="L251" s="208">
        <f t="shared" si="12"/>
        <v>325</v>
      </c>
    </row>
    <row r="252" spans="2:12" ht="16.2" thickBot="1">
      <c r="B252" s="423"/>
      <c r="C252" s="282" t="s">
        <v>1677</v>
      </c>
      <c r="D252" s="421">
        <f t="shared" si="11"/>
        <v>315</v>
      </c>
      <c r="E252" s="178">
        <v>315</v>
      </c>
      <c r="G252" s="221" t="s">
        <v>692</v>
      </c>
      <c r="H252" s="221">
        <v>27</v>
      </c>
      <c r="I252" s="417" t="s">
        <v>633</v>
      </c>
      <c r="K252" s="275">
        <f>SUM(H252+16+7)</f>
        <v>50</v>
      </c>
      <c r="L252" s="208">
        <f t="shared" si="12"/>
        <v>315</v>
      </c>
    </row>
    <row r="253" spans="2:12" ht="15" customHeight="1" thickBot="1">
      <c r="B253" s="423"/>
      <c r="C253" s="194" t="s">
        <v>1612</v>
      </c>
      <c r="D253" s="421">
        <f t="shared" si="11"/>
        <v>348</v>
      </c>
      <c r="E253" s="281">
        <v>78</v>
      </c>
      <c r="G253" s="221" t="s">
        <v>692</v>
      </c>
      <c r="H253" s="221">
        <v>15</v>
      </c>
      <c r="I253" s="418" t="s">
        <v>2351</v>
      </c>
      <c r="J253" s="176">
        <v>270</v>
      </c>
      <c r="K253" s="221">
        <f>SUM(H253+H250+16+7)</f>
        <v>49</v>
      </c>
      <c r="L253" s="653">
        <f t="shared" ref="L253:L312" si="14">SUM(E253*3)+J253</f>
        <v>504</v>
      </c>
    </row>
    <row r="254" spans="2:12" ht="15" customHeight="1" thickBot="1">
      <c r="B254" s="423"/>
      <c r="C254" s="221" t="s">
        <v>1632</v>
      </c>
      <c r="D254" s="421">
        <f t="shared" si="11"/>
        <v>354</v>
      </c>
      <c r="E254" s="281">
        <v>84</v>
      </c>
      <c r="G254" s="221" t="s">
        <v>692</v>
      </c>
      <c r="H254" s="221">
        <v>21</v>
      </c>
      <c r="I254" s="418" t="s">
        <v>2351</v>
      </c>
      <c r="J254" s="176">
        <v>270</v>
      </c>
      <c r="K254" s="221">
        <f>SUM(H254+H250+16+7)</f>
        <v>55</v>
      </c>
      <c r="L254" s="653">
        <f t="shared" si="14"/>
        <v>522</v>
      </c>
    </row>
    <row r="255" spans="2:12" ht="15" customHeight="1" thickBot="1">
      <c r="B255" s="423"/>
      <c r="C255" s="221" t="s">
        <v>1613</v>
      </c>
      <c r="D255" s="421">
        <f t="shared" si="11"/>
        <v>352</v>
      </c>
      <c r="E255" s="280">
        <v>82</v>
      </c>
      <c r="G255" s="221" t="s">
        <v>692</v>
      </c>
      <c r="H255" s="221">
        <v>21</v>
      </c>
      <c r="I255" s="418" t="s">
        <v>2351</v>
      </c>
      <c r="J255" s="176">
        <v>270</v>
      </c>
      <c r="K255" s="221">
        <f>SUM(H255+H250+16+7)</f>
        <v>55</v>
      </c>
      <c r="L255" s="653">
        <f t="shared" si="14"/>
        <v>516</v>
      </c>
    </row>
    <row r="256" spans="2:12" ht="15" customHeight="1" thickBot="1">
      <c r="B256" s="423"/>
      <c r="C256" s="221" t="s">
        <v>1633</v>
      </c>
      <c r="D256" s="421">
        <f t="shared" si="11"/>
        <v>389</v>
      </c>
      <c r="E256" s="280">
        <v>119</v>
      </c>
      <c r="G256" s="221" t="s">
        <v>692</v>
      </c>
      <c r="H256" s="221">
        <v>21</v>
      </c>
      <c r="I256" s="418" t="s">
        <v>2351</v>
      </c>
      <c r="J256" s="176">
        <v>270</v>
      </c>
      <c r="K256" s="221">
        <f>SUM(H256+H250+16+7)</f>
        <v>55</v>
      </c>
      <c r="L256" s="653">
        <f t="shared" si="14"/>
        <v>627</v>
      </c>
    </row>
    <row r="257" spans="2:12" ht="15" customHeight="1" thickBot="1">
      <c r="B257" s="423"/>
      <c r="C257" s="221" t="s">
        <v>1687</v>
      </c>
      <c r="D257" s="421">
        <f t="shared" si="11"/>
        <v>433</v>
      </c>
      <c r="E257" s="280">
        <v>163</v>
      </c>
      <c r="G257" s="221" t="s">
        <v>692</v>
      </c>
      <c r="H257" s="221">
        <v>21</v>
      </c>
      <c r="I257" s="418" t="s">
        <v>2351</v>
      </c>
      <c r="J257" s="176">
        <v>270</v>
      </c>
      <c r="K257" s="221">
        <f>SUM(H257+H250+16+7)</f>
        <v>55</v>
      </c>
      <c r="L257" s="653">
        <f t="shared" si="14"/>
        <v>759</v>
      </c>
    </row>
    <row r="258" spans="2:12" ht="15" customHeight="1" thickBot="1">
      <c r="B258" s="423"/>
      <c r="C258" s="221" t="s">
        <v>1634</v>
      </c>
      <c r="D258" s="421">
        <f t="shared" si="11"/>
        <v>392</v>
      </c>
      <c r="E258" s="280">
        <v>122</v>
      </c>
      <c r="G258" s="221" t="s">
        <v>692</v>
      </c>
      <c r="H258" s="221">
        <v>21</v>
      </c>
      <c r="I258" s="418" t="s">
        <v>2351</v>
      </c>
      <c r="J258" s="176">
        <v>270</v>
      </c>
      <c r="K258" s="221">
        <f>SUM(H250+H255+16+7)</f>
        <v>55</v>
      </c>
      <c r="L258" s="653">
        <f t="shared" si="14"/>
        <v>636</v>
      </c>
    </row>
    <row r="259" spans="2:12" ht="15" customHeight="1" thickBot="1">
      <c r="B259" s="423"/>
      <c r="C259" s="221" t="s">
        <v>1614</v>
      </c>
      <c r="D259" s="421">
        <f t="shared" si="11"/>
        <v>368</v>
      </c>
      <c r="E259" s="280">
        <v>98</v>
      </c>
      <c r="G259" s="221" t="s">
        <v>692</v>
      </c>
      <c r="H259" s="221">
        <v>16</v>
      </c>
      <c r="I259" s="418" t="s">
        <v>2351</v>
      </c>
      <c r="J259" s="176">
        <v>270</v>
      </c>
      <c r="K259" s="221">
        <f>SUM(H259+H250+16+7)</f>
        <v>50</v>
      </c>
      <c r="L259" s="653">
        <f t="shared" si="14"/>
        <v>564</v>
      </c>
    </row>
    <row r="260" spans="2:12" ht="15" customHeight="1" thickBot="1">
      <c r="B260" s="423"/>
      <c r="C260" s="221" t="s">
        <v>1635</v>
      </c>
      <c r="D260" s="421">
        <f t="shared" si="11"/>
        <v>458</v>
      </c>
      <c r="E260" s="280">
        <v>188</v>
      </c>
      <c r="G260" s="221" t="s">
        <v>692</v>
      </c>
      <c r="H260" s="221">
        <v>22</v>
      </c>
      <c r="I260" s="418" t="s">
        <v>2351</v>
      </c>
      <c r="J260" s="176">
        <v>270</v>
      </c>
      <c r="K260" s="221">
        <f>SUM(H260+H250+16+7)</f>
        <v>56</v>
      </c>
      <c r="L260" s="653">
        <f t="shared" si="14"/>
        <v>834</v>
      </c>
    </row>
    <row r="261" spans="2:12" ht="15" customHeight="1" thickBot="1">
      <c r="B261" s="423"/>
      <c r="C261" s="221" t="s">
        <v>1636</v>
      </c>
      <c r="D261" s="421">
        <f t="shared" si="11"/>
        <v>366</v>
      </c>
      <c r="E261" s="280">
        <v>96</v>
      </c>
      <c r="G261" s="221" t="s">
        <v>692</v>
      </c>
      <c r="H261" s="221">
        <v>22</v>
      </c>
      <c r="I261" s="418" t="s">
        <v>2351</v>
      </c>
      <c r="J261" s="176">
        <v>270</v>
      </c>
      <c r="K261" s="221">
        <f>SUM(H261+H250+16+7)</f>
        <v>56</v>
      </c>
      <c r="L261" s="653">
        <f t="shared" si="14"/>
        <v>558</v>
      </c>
    </row>
    <row r="262" spans="2:12" ht="15" customHeight="1" thickBot="1">
      <c r="B262" s="423"/>
      <c r="C262" s="221" t="s">
        <v>1637</v>
      </c>
      <c r="D262" s="421">
        <f t="shared" si="11"/>
        <v>374</v>
      </c>
      <c r="E262" s="280">
        <v>104</v>
      </c>
      <c r="G262" s="221" t="s">
        <v>692</v>
      </c>
      <c r="H262" s="221">
        <v>22</v>
      </c>
      <c r="I262" s="418" t="s">
        <v>2351</v>
      </c>
      <c r="J262" s="176">
        <v>270</v>
      </c>
      <c r="K262" s="221">
        <f>SUM(H262+H250+16+7)</f>
        <v>56</v>
      </c>
      <c r="L262" s="653">
        <f t="shared" si="14"/>
        <v>582</v>
      </c>
    </row>
    <row r="263" spans="2:12" ht="15" customHeight="1" thickBot="1">
      <c r="B263" s="423"/>
      <c r="C263" s="221" t="s">
        <v>1638</v>
      </c>
      <c r="D263" s="421">
        <f t="shared" ref="D263:D326" si="15">SUM(E263+J263)</f>
        <v>434</v>
      </c>
      <c r="E263" s="280">
        <v>164</v>
      </c>
      <c r="G263" s="221" t="s">
        <v>692</v>
      </c>
      <c r="H263" s="221">
        <v>20</v>
      </c>
      <c r="I263" s="418" t="s">
        <v>2351</v>
      </c>
      <c r="J263" s="176">
        <v>270</v>
      </c>
      <c r="K263" s="221">
        <f>SUM(H263+H250+16+7)</f>
        <v>54</v>
      </c>
      <c r="L263" s="653">
        <f t="shared" si="14"/>
        <v>762</v>
      </c>
    </row>
    <row r="264" spans="2:12" ht="15" customHeight="1" thickBot="1">
      <c r="B264" s="423"/>
      <c r="C264" s="221" t="s">
        <v>205</v>
      </c>
      <c r="D264" s="421">
        <f t="shared" si="15"/>
        <v>344</v>
      </c>
      <c r="E264" s="280">
        <v>74</v>
      </c>
      <c r="G264" s="221" t="s">
        <v>692</v>
      </c>
      <c r="H264" s="221">
        <v>18</v>
      </c>
      <c r="I264" s="418" t="s">
        <v>2351</v>
      </c>
      <c r="J264" s="176">
        <v>270</v>
      </c>
      <c r="K264" s="221">
        <f>SUM(H264+H250+16+7)</f>
        <v>52</v>
      </c>
      <c r="L264" s="653">
        <f t="shared" si="14"/>
        <v>492</v>
      </c>
    </row>
    <row r="265" spans="2:12" ht="15" customHeight="1" thickBot="1">
      <c r="B265" s="423"/>
      <c r="C265" s="221" t="s">
        <v>1639</v>
      </c>
      <c r="D265" s="421">
        <f t="shared" si="15"/>
        <v>398</v>
      </c>
      <c r="E265" s="280">
        <v>128</v>
      </c>
      <c r="G265" s="221" t="s">
        <v>692</v>
      </c>
      <c r="H265" s="221">
        <v>20</v>
      </c>
      <c r="I265" s="418" t="s">
        <v>2351</v>
      </c>
      <c r="J265" s="176">
        <v>270</v>
      </c>
      <c r="K265" s="221">
        <f>SUM(H265+H250+16+7)</f>
        <v>54</v>
      </c>
      <c r="L265" s="653">
        <f t="shared" si="14"/>
        <v>654</v>
      </c>
    </row>
    <row r="266" spans="2:12" ht="15" customHeight="1" thickBot="1">
      <c r="B266" s="423"/>
      <c r="C266" s="221" t="s">
        <v>1640</v>
      </c>
      <c r="D266" s="421">
        <f t="shared" si="15"/>
        <v>380</v>
      </c>
      <c r="E266" s="280">
        <v>110</v>
      </c>
      <c r="G266" s="221" t="s">
        <v>692</v>
      </c>
      <c r="H266" s="221">
        <v>20</v>
      </c>
      <c r="I266" s="418" t="s">
        <v>2351</v>
      </c>
      <c r="J266" s="176">
        <v>270</v>
      </c>
      <c r="K266" s="221">
        <f>SUM(H266+H250+16+7)</f>
        <v>54</v>
      </c>
      <c r="L266" s="653">
        <f t="shared" si="14"/>
        <v>600</v>
      </c>
    </row>
    <row r="267" spans="2:12" ht="15" customHeight="1" thickBot="1">
      <c r="B267" s="423"/>
      <c r="C267" s="221" t="s">
        <v>1641</v>
      </c>
      <c r="D267" s="421">
        <f t="shared" si="15"/>
        <v>354</v>
      </c>
      <c r="E267" s="280">
        <v>84</v>
      </c>
      <c r="G267" s="221" t="s">
        <v>692</v>
      </c>
      <c r="H267" s="221">
        <v>20</v>
      </c>
      <c r="I267" s="418" t="s">
        <v>2351</v>
      </c>
      <c r="J267" s="176">
        <v>270</v>
      </c>
      <c r="K267" s="221">
        <f>SUM(H267+H250+16+7)</f>
        <v>54</v>
      </c>
      <c r="L267" s="653">
        <f t="shared" si="14"/>
        <v>522</v>
      </c>
    </row>
    <row r="268" spans="2:12" ht="15" customHeight="1" thickBot="1">
      <c r="B268" s="423"/>
      <c r="C268" s="221" t="s">
        <v>1615</v>
      </c>
      <c r="D268" s="421">
        <f t="shared" si="15"/>
        <v>339</v>
      </c>
      <c r="E268" s="280">
        <v>69</v>
      </c>
      <c r="G268" s="221" t="s">
        <v>692</v>
      </c>
      <c r="H268" s="221">
        <v>18</v>
      </c>
      <c r="I268" s="418" t="s">
        <v>2351</v>
      </c>
      <c r="J268" s="176">
        <v>270</v>
      </c>
      <c r="K268" s="221">
        <f>SUM(H268+H250+16+7)</f>
        <v>52</v>
      </c>
      <c r="L268" s="653">
        <f t="shared" si="14"/>
        <v>477</v>
      </c>
    </row>
    <row r="269" spans="2:12" ht="15" customHeight="1" thickBot="1">
      <c r="B269" s="423"/>
      <c r="C269" s="221" t="s">
        <v>1642</v>
      </c>
      <c r="D269" s="421">
        <f t="shared" si="15"/>
        <v>406</v>
      </c>
      <c r="E269" s="280">
        <v>136</v>
      </c>
      <c r="G269" s="221" t="s">
        <v>692</v>
      </c>
      <c r="H269" s="221">
        <v>20</v>
      </c>
      <c r="I269" s="418" t="s">
        <v>2351</v>
      </c>
      <c r="J269" s="176">
        <v>270</v>
      </c>
      <c r="K269" s="221">
        <f>SUM(H269+H250+16+7)</f>
        <v>54</v>
      </c>
      <c r="L269" s="653">
        <f t="shared" si="14"/>
        <v>678</v>
      </c>
    </row>
    <row r="270" spans="2:12" ht="15" customHeight="1" thickBot="1">
      <c r="B270" s="423"/>
      <c r="C270" s="221" t="s">
        <v>1616</v>
      </c>
      <c r="D270" s="421">
        <f t="shared" si="15"/>
        <v>380</v>
      </c>
      <c r="E270" s="280">
        <v>110</v>
      </c>
      <c r="G270" s="221" t="s">
        <v>692</v>
      </c>
      <c r="H270" s="221">
        <v>17</v>
      </c>
      <c r="I270" s="418" t="s">
        <v>2351</v>
      </c>
      <c r="J270" s="176">
        <v>270</v>
      </c>
      <c r="K270" s="221">
        <f>SUM(H270+H250+16+7)</f>
        <v>51</v>
      </c>
      <c r="L270" s="653">
        <f t="shared" si="14"/>
        <v>600</v>
      </c>
    </row>
    <row r="271" spans="2:12" ht="15" customHeight="1" thickBot="1">
      <c r="B271" s="423"/>
      <c r="C271" s="221" t="s">
        <v>1617</v>
      </c>
      <c r="D271" s="421">
        <f t="shared" si="15"/>
        <v>419</v>
      </c>
      <c r="E271" s="280">
        <v>149</v>
      </c>
      <c r="G271" s="221" t="s">
        <v>692</v>
      </c>
      <c r="H271" s="221">
        <v>17</v>
      </c>
      <c r="I271" s="418" t="s">
        <v>2351</v>
      </c>
      <c r="J271" s="176">
        <v>270</v>
      </c>
      <c r="K271" s="221">
        <f>SUM(H271+H250+16+7)</f>
        <v>51</v>
      </c>
      <c r="L271" s="653">
        <f t="shared" si="14"/>
        <v>717</v>
      </c>
    </row>
    <row r="272" spans="2:12" ht="15" customHeight="1" thickBot="1">
      <c r="B272" s="423"/>
      <c r="C272" s="221" t="s">
        <v>1643</v>
      </c>
      <c r="D272" s="421">
        <f t="shared" si="15"/>
        <v>391</v>
      </c>
      <c r="E272" s="280">
        <v>121</v>
      </c>
      <c r="G272" s="221" t="s">
        <v>692</v>
      </c>
      <c r="H272" s="221">
        <v>20</v>
      </c>
      <c r="I272" s="418" t="s">
        <v>2351</v>
      </c>
      <c r="J272" s="176">
        <v>270</v>
      </c>
      <c r="K272" s="221">
        <f>SUM(H272+H250+16+7)</f>
        <v>54</v>
      </c>
      <c r="L272" s="653">
        <f t="shared" si="14"/>
        <v>633</v>
      </c>
    </row>
    <row r="273" spans="2:12" ht="15" customHeight="1" thickBot="1">
      <c r="B273" s="423"/>
      <c r="C273" s="221" t="s">
        <v>1618</v>
      </c>
      <c r="D273" s="421">
        <f t="shared" si="15"/>
        <v>357</v>
      </c>
      <c r="E273" s="280">
        <v>87</v>
      </c>
      <c r="G273" s="221" t="s">
        <v>692</v>
      </c>
      <c r="H273" s="221">
        <v>16</v>
      </c>
      <c r="I273" s="418" t="s">
        <v>2351</v>
      </c>
      <c r="J273" s="176">
        <v>270</v>
      </c>
      <c r="K273" s="221">
        <f>SUM(H273+H250+16+7)</f>
        <v>50</v>
      </c>
      <c r="L273" s="653">
        <f t="shared" si="14"/>
        <v>531</v>
      </c>
    </row>
    <row r="274" spans="2:12" ht="15" customHeight="1" thickBot="1">
      <c r="B274" s="423"/>
      <c r="C274" s="221" t="s">
        <v>1644</v>
      </c>
      <c r="D274" s="421">
        <f t="shared" si="15"/>
        <v>417</v>
      </c>
      <c r="E274" s="280">
        <v>147</v>
      </c>
      <c r="G274" s="221" t="s">
        <v>692</v>
      </c>
      <c r="H274" s="221">
        <v>20</v>
      </c>
      <c r="I274" s="418" t="s">
        <v>2351</v>
      </c>
      <c r="J274" s="176">
        <v>270</v>
      </c>
      <c r="K274" s="221">
        <f>SUM(H274+H250+16+7)</f>
        <v>54</v>
      </c>
      <c r="L274" s="653">
        <f t="shared" si="14"/>
        <v>711</v>
      </c>
    </row>
    <row r="275" spans="2:12" ht="15" customHeight="1" thickBot="1">
      <c r="B275" s="423"/>
      <c r="C275" s="221" t="s">
        <v>1645</v>
      </c>
      <c r="D275" s="421">
        <f t="shared" si="15"/>
        <v>438</v>
      </c>
      <c r="E275" s="280">
        <v>168</v>
      </c>
      <c r="G275" s="221" t="s">
        <v>692</v>
      </c>
      <c r="H275" s="221">
        <v>21</v>
      </c>
      <c r="I275" s="418" t="s">
        <v>2351</v>
      </c>
      <c r="J275" s="176">
        <v>270</v>
      </c>
      <c r="K275" s="221">
        <f>SUM(H275+H250+16+7)</f>
        <v>55</v>
      </c>
      <c r="L275" s="653">
        <f t="shared" si="14"/>
        <v>774</v>
      </c>
    </row>
    <row r="276" spans="2:12" ht="15" customHeight="1" thickBot="1">
      <c r="B276" s="423"/>
      <c r="C276" s="221" t="s">
        <v>1646</v>
      </c>
      <c r="D276" s="421">
        <f t="shared" si="15"/>
        <v>438</v>
      </c>
      <c r="E276" s="280">
        <v>168</v>
      </c>
      <c r="G276" s="221" t="s">
        <v>692</v>
      </c>
      <c r="H276" s="221">
        <v>23</v>
      </c>
      <c r="I276" s="418" t="s">
        <v>2351</v>
      </c>
      <c r="J276" s="176">
        <v>270</v>
      </c>
      <c r="K276" s="221">
        <f>SUM(H276+H250+16+7)</f>
        <v>57</v>
      </c>
      <c r="L276" s="653">
        <f t="shared" si="14"/>
        <v>774</v>
      </c>
    </row>
    <row r="277" spans="2:12" ht="15" customHeight="1" thickBot="1">
      <c r="B277" s="423"/>
      <c r="C277" s="221" t="s">
        <v>1619</v>
      </c>
      <c r="D277" s="421">
        <f t="shared" si="15"/>
        <v>366</v>
      </c>
      <c r="E277" s="280">
        <v>96</v>
      </c>
      <c r="G277" s="221" t="s">
        <v>692</v>
      </c>
      <c r="H277" s="221">
        <v>16</v>
      </c>
      <c r="I277" s="418" t="s">
        <v>2351</v>
      </c>
      <c r="J277" s="176">
        <v>270</v>
      </c>
      <c r="K277" s="221">
        <f>SUM(H277+H250+16+7)</f>
        <v>50</v>
      </c>
      <c r="L277" s="653">
        <f t="shared" si="14"/>
        <v>558</v>
      </c>
    </row>
    <row r="278" spans="2:12" ht="15" customHeight="1" thickBot="1">
      <c r="B278" s="423"/>
      <c r="C278" s="221" t="s">
        <v>291</v>
      </c>
      <c r="D278" s="421">
        <f t="shared" si="15"/>
        <v>357</v>
      </c>
      <c r="E278" s="280">
        <v>87</v>
      </c>
      <c r="G278" s="221" t="s">
        <v>692</v>
      </c>
      <c r="H278" s="221">
        <v>18</v>
      </c>
      <c r="I278" s="418" t="s">
        <v>2351</v>
      </c>
      <c r="J278" s="176">
        <v>270</v>
      </c>
      <c r="K278" s="221">
        <f>SUM(H278+H250+16+7)</f>
        <v>52</v>
      </c>
      <c r="L278" s="653">
        <f t="shared" si="14"/>
        <v>531</v>
      </c>
    </row>
    <row r="279" spans="2:12" ht="15" customHeight="1" thickBot="1">
      <c r="B279" s="423"/>
      <c r="C279" s="221" t="s">
        <v>1647</v>
      </c>
      <c r="D279" s="421">
        <f t="shared" si="15"/>
        <v>449</v>
      </c>
      <c r="E279" s="280">
        <v>179</v>
      </c>
      <c r="G279" s="221" t="s">
        <v>692</v>
      </c>
      <c r="H279" s="221">
        <v>20</v>
      </c>
      <c r="I279" s="418" t="s">
        <v>2351</v>
      </c>
      <c r="J279" s="176">
        <v>270</v>
      </c>
      <c r="K279" s="221">
        <f>SUM(H279+H250+16+7)</f>
        <v>54</v>
      </c>
      <c r="L279" s="653">
        <f t="shared" si="14"/>
        <v>807</v>
      </c>
    </row>
    <row r="280" spans="2:12" ht="15" customHeight="1" thickBot="1">
      <c r="B280" s="423"/>
      <c r="C280" s="221" t="s">
        <v>1648</v>
      </c>
      <c r="D280" s="421">
        <f t="shared" si="15"/>
        <v>377</v>
      </c>
      <c r="E280" s="280">
        <v>107</v>
      </c>
      <c r="G280" s="221" t="s">
        <v>692</v>
      </c>
      <c r="H280" s="221">
        <v>20</v>
      </c>
      <c r="I280" s="418" t="s">
        <v>2351</v>
      </c>
      <c r="J280" s="176">
        <v>270</v>
      </c>
      <c r="K280" s="221">
        <f>SUM(H280+H250+16+7)</f>
        <v>54</v>
      </c>
      <c r="L280" s="653">
        <f t="shared" si="14"/>
        <v>591</v>
      </c>
    </row>
    <row r="281" spans="2:12" ht="15" customHeight="1" thickBot="1">
      <c r="B281" s="423"/>
      <c r="C281" s="221" t="s">
        <v>1649</v>
      </c>
      <c r="D281" s="421">
        <f t="shared" si="15"/>
        <v>473</v>
      </c>
      <c r="E281" s="280">
        <v>203</v>
      </c>
      <c r="G281" s="221" t="s">
        <v>692</v>
      </c>
      <c r="H281" s="221">
        <v>23</v>
      </c>
      <c r="I281" s="418" t="s">
        <v>2351</v>
      </c>
      <c r="J281" s="176">
        <v>270</v>
      </c>
      <c r="K281" s="221">
        <f>SUM(H281+H250+16+7)</f>
        <v>57</v>
      </c>
      <c r="L281" s="653">
        <f t="shared" si="14"/>
        <v>879</v>
      </c>
    </row>
    <row r="282" spans="2:12" ht="15" customHeight="1" thickBot="1">
      <c r="B282" s="423"/>
      <c r="C282" s="221" t="s">
        <v>1650</v>
      </c>
      <c r="D282" s="421">
        <f t="shared" si="15"/>
        <v>353</v>
      </c>
      <c r="E282" s="280">
        <v>83</v>
      </c>
      <c r="G282" s="221" t="s">
        <v>692</v>
      </c>
      <c r="H282" s="221">
        <v>20</v>
      </c>
      <c r="I282" s="418" t="s">
        <v>2351</v>
      </c>
      <c r="J282" s="176">
        <v>270</v>
      </c>
      <c r="K282" s="221">
        <f>SUM(H282+H250+16+7)</f>
        <v>54</v>
      </c>
      <c r="L282" s="653">
        <f t="shared" si="14"/>
        <v>519</v>
      </c>
    </row>
    <row r="283" spans="2:12" ht="15" customHeight="1" thickBot="1">
      <c r="B283" s="423"/>
      <c r="C283" s="221" t="s">
        <v>1651</v>
      </c>
      <c r="D283" s="421">
        <f t="shared" si="15"/>
        <v>467</v>
      </c>
      <c r="E283" s="280">
        <v>197</v>
      </c>
      <c r="G283" s="221" t="s">
        <v>692</v>
      </c>
      <c r="H283" s="221">
        <v>20</v>
      </c>
      <c r="I283" s="418" t="s">
        <v>2351</v>
      </c>
      <c r="J283" s="176">
        <v>270</v>
      </c>
      <c r="K283" s="221">
        <f>SUM(H283+H250+16+7)</f>
        <v>54</v>
      </c>
      <c r="L283" s="653">
        <f t="shared" si="14"/>
        <v>861</v>
      </c>
    </row>
    <row r="284" spans="2:12" ht="15" customHeight="1" thickBot="1">
      <c r="B284" s="423"/>
      <c r="C284" s="221" t="s">
        <v>1620</v>
      </c>
      <c r="D284" s="421">
        <f t="shared" si="15"/>
        <v>372</v>
      </c>
      <c r="E284" s="280">
        <v>102</v>
      </c>
      <c r="G284" s="221" t="s">
        <v>692</v>
      </c>
      <c r="H284" s="221">
        <v>15</v>
      </c>
      <c r="I284" s="418" t="s">
        <v>2351</v>
      </c>
      <c r="J284" s="176">
        <v>270</v>
      </c>
      <c r="K284" s="221">
        <f>SUM(H284+H250+16+7)</f>
        <v>49</v>
      </c>
      <c r="L284" s="653">
        <f t="shared" si="14"/>
        <v>576</v>
      </c>
    </row>
    <row r="285" spans="2:12" ht="15" customHeight="1" thickBot="1">
      <c r="B285" s="423"/>
      <c r="C285" s="221" t="s">
        <v>1621</v>
      </c>
      <c r="D285" s="421">
        <f t="shared" si="15"/>
        <v>311</v>
      </c>
      <c r="E285" s="280">
        <v>41</v>
      </c>
      <c r="F285" s="208" t="s">
        <v>1689</v>
      </c>
      <c r="G285" s="221" t="s">
        <v>692</v>
      </c>
      <c r="H285" s="221">
        <v>14</v>
      </c>
      <c r="I285" s="418" t="s">
        <v>2351</v>
      </c>
      <c r="J285" s="176">
        <v>270</v>
      </c>
      <c r="K285" s="221">
        <f>SUM(H285+H250+16+7)</f>
        <v>48</v>
      </c>
      <c r="L285" s="653">
        <f t="shared" si="14"/>
        <v>393</v>
      </c>
    </row>
    <row r="286" spans="2:12" ht="15" customHeight="1" thickBot="1">
      <c r="B286" s="423"/>
      <c r="C286" s="221" t="s">
        <v>1652</v>
      </c>
      <c r="D286" s="421">
        <f t="shared" si="15"/>
        <v>520</v>
      </c>
      <c r="E286" s="280">
        <v>250</v>
      </c>
      <c r="G286" s="221" t="s">
        <v>692</v>
      </c>
      <c r="H286" s="221">
        <v>21</v>
      </c>
      <c r="I286" s="418" t="s">
        <v>2351</v>
      </c>
      <c r="J286" s="176">
        <v>270</v>
      </c>
      <c r="K286" s="221">
        <f>SUM(H286+H250+16+7)</f>
        <v>55</v>
      </c>
      <c r="L286" s="653">
        <f t="shared" si="14"/>
        <v>1020</v>
      </c>
    </row>
    <row r="287" spans="2:12" ht="15" customHeight="1" thickBot="1">
      <c r="B287" s="423"/>
      <c r="C287" s="221" t="s">
        <v>1653</v>
      </c>
      <c r="D287" s="421">
        <f t="shared" si="15"/>
        <v>382</v>
      </c>
      <c r="E287" s="280">
        <v>112</v>
      </c>
      <c r="G287" s="221" t="s">
        <v>692</v>
      </c>
      <c r="H287" s="221">
        <v>20</v>
      </c>
      <c r="I287" s="418" t="s">
        <v>2351</v>
      </c>
      <c r="J287" s="176">
        <v>270</v>
      </c>
      <c r="K287" s="221">
        <f>SUM(H287+H250+16+7)</f>
        <v>54</v>
      </c>
      <c r="L287" s="653">
        <f t="shared" si="14"/>
        <v>606</v>
      </c>
    </row>
    <row r="288" spans="2:12" ht="15" customHeight="1" thickBot="1">
      <c r="B288" s="423"/>
      <c r="C288" s="221" t="s">
        <v>1654</v>
      </c>
      <c r="D288" s="421">
        <f t="shared" si="15"/>
        <v>346</v>
      </c>
      <c r="E288" s="280">
        <v>76</v>
      </c>
      <c r="G288" s="221" t="s">
        <v>692</v>
      </c>
      <c r="H288" s="221">
        <v>19</v>
      </c>
      <c r="I288" s="418" t="s">
        <v>2351</v>
      </c>
      <c r="J288" s="176">
        <v>270</v>
      </c>
      <c r="K288" s="221">
        <f>SUM(H288+H250+16+7)</f>
        <v>53</v>
      </c>
      <c r="L288" s="653">
        <f t="shared" si="14"/>
        <v>498</v>
      </c>
    </row>
    <row r="289" spans="2:12" ht="15" customHeight="1" thickBot="1">
      <c r="B289" s="423"/>
      <c r="C289" s="221" t="s">
        <v>364</v>
      </c>
      <c r="D289" s="421">
        <f t="shared" si="15"/>
        <v>401</v>
      </c>
      <c r="E289" s="280">
        <v>131</v>
      </c>
      <c r="G289" s="221" t="s">
        <v>692</v>
      </c>
      <c r="H289" s="221">
        <v>23</v>
      </c>
      <c r="I289" s="418" t="s">
        <v>2351</v>
      </c>
      <c r="J289" s="176">
        <v>270</v>
      </c>
      <c r="K289" s="221">
        <f>SUM(H289+H250+16+7)</f>
        <v>57</v>
      </c>
      <c r="L289" s="653">
        <f t="shared" si="14"/>
        <v>663</v>
      </c>
    </row>
    <row r="290" spans="2:12" ht="15" customHeight="1" thickBot="1">
      <c r="B290" s="423"/>
      <c r="C290" s="221" t="s">
        <v>1655</v>
      </c>
      <c r="D290" s="421">
        <f t="shared" si="15"/>
        <v>396</v>
      </c>
      <c r="E290" s="280">
        <v>126</v>
      </c>
      <c r="G290" s="221" t="s">
        <v>692</v>
      </c>
      <c r="H290" s="221">
        <v>20</v>
      </c>
      <c r="I290" s="418" t="s">
        <v>2351</v>
      </c>
      <c r="J290" s="176">
        <v>270</v>
      </c>
      <c r="K290" s="221">
        <f>SUM(H290+H250+16+7)</f>
        <v>54</v>
      </c>
      <c r="L290" s="653">
        <f t="shared" si="14"/>
        <v>648</v>
      </c>
    </row>
    <row r="291" spans="2:12" ht="15" customHeight="1" thickBot="1">
      <c r="B291" s="423"/>
      <c r="C291" s="221" t="s">
        <v>1685</v>
      </c>
      <c r="D291" s="421">
        <f t="shared" si="15"/>
        <v>368</v>
      </c>
      <c r="E291" s="280">
        <v>98</v>
      </c>
      <c r="G291" s="221" t="s">
        <v>692</v>
      </c>
      <c r="H291" s="221">
        <v>19</v>
      </c>
      <c r="I291" s="418" t="s">
        <v>2351</v>
      </c>
      <c r="J291" s="176">
        <v>270</v>
      </c>
      <c r="K291" s="221">
        <f>SUM(H291+H250+16+7)</f>
        <v>53</v>
      </c>
      <c r="L291" s="653">
        <f t="shared" si="14"/>
        <v>564</v>
      </c>
    </row>
    <row r="292" spans="2:12" ht="15" customHeight="1" thickBot="1">
      <c r="B292" s="423"/>
      <c r="C292" s="221" t="s">
        <v>1657</v>
      </c>
      <c r="D292" s="421">
        <f t="shared" si="15"/>
        <v>467</v>
      </c>
      <c r="E292" s="280">
        <v>197</v>
      </c>
      <c r="G292" s="221" t="s">
        <v>692</v>
      </c>
      <c r="H292" s="221">
        <v>20</v>
      </c>
      <c r="I292" s="418" t="s">
        <v>2351</v>
      </c>
      <c r="J292" s="176">
        <v>270</v>
      </c>
      <c r="K292" s="221">
        <f>SUM(H292+H250+16+7)</f>
        <v>54</v>
      </c>
      <c r="L292" s="653">
        <f t="shared" si="14"/>
        <v>861</v>
      </c>
    </row>
    <row r="293" spans="2:12" ht="15" customHeight="1" thickBot="1">
      <c r="B293" s="423"/>
      <c r="C293" s="221" t="s">
        <v>1658</v>
      </c>
      <c r="D293" s="421">
        <f t="shared" si="15"/>
        <v>389</v>
      </c>
      <c r="E293" s="280">
        <v>119</v>
      </c>
      <c r="G293" s="221" t="s">
        <v>692</v>
      </c>
      <c r="H293" s="221">
        <v>20</v>
      </c>
      <c r="I293" s="418" t="s">
        <v>2351</v>
      </c>
      <c r="J293" s="176">
        <v>270</v>
      </c>
      <c r="K293" s="221">
        <f>SUM(H293+H250+16+7)</f>
        <v>54</v>
      </c>
      <c r="L293" s="653">
        <f t="shared" si="14"/>
        <v>627</v>
      </c>
    </row>
    <row r="294" spans="2:12" ht="15" customHeight="1" thickBot="1">
      <c r="B294" s="423"/>
      <c r="C294" s="221" t="s">
        <v>1659</v>
      </c>
      <c r="D294" s="421">
        <f t="shared" si="15"/>
        <v>432</v>
      </c>
      <c r="E294" s="280">
        <v>162</v>
      </c>
      <c r="G294" s="221" t="s">
        <v>692</v>
      </c>
      <c r="H294" s="221">
        <v>20</v>
      </c>
      <c r="I294" s="418" t="s">
        <v>2351</v>
      </c>
      <c r="J294" s="176">
        <v>270</v>
      </c>
      <c r="K294" s="221">
        <f>SUM(H294+H250+16+7)</f>
        <v>54</v>
      </c>
      <c r="L294" s="653">
        <f t="shared" si="14"/>
        <v>756</v>
      </c>
    </row>
    <row r="295" spans="2:12" ht="15" customHeight="1" thickBot="1">
      <c r="B295" s="423"/>
      <c r="C295" s="221" t="s">
        <v>1622</v>
      </c>
      <c r="D295" s="421">
        <f t="shared" si="15"/>
        <v>354</v>
      </c>
      <c r="E295" s="280">
        <v>84</v>
      </c>
      <c r="G295" s="221" t="s">
        <v>692</v>
      </c>
      <c r="H295" s="221">
        <v>16</v>
      </c>
      <c r="I295" s="418" t="s">
        <v>2351</v>
      </c>
      <c r="J295" s="176">
        <v>270</v>
      </c>
      <c r="K295" s="221">
        <f>SUM(H295+H250+16+7)</f>
        <v>50</v>
      </c>
      <c r="L295" s="653">
        <f t="shared" si="14"/>
        <v>522</v>
      </c>
    </row>
    <row r="296" spans="2:12" ht="15" customHeight="1" thickBot="1">
      <c r="B296" s="423"/>
      <c r="C296" s="221" t="s">
        <v>1660</v>
      </c>
      <c r="D296" s="421">
        <f t="shared" si="15"/>
        <v>388</v>
      </c>
      <c r="E296" s="280">
        <v>118</v>
      </c>
      <c r="G296" s="221" t="s">
        <v>692</v>
      </c>
      <c r="H296" s="221">
        <v>21</v>
      </c>
      <c r="I296" s="418" t="s">
        <v>2351</v>
      </c>
      <c r="J296" s="176">
        <v>270</v>
      </c>
      <c r="K296" s="221">
        <f>SUM(H296+H250+16+7)</f>
        <v>55</v>
      </c>
      <c r="L296" s="653">
        <f t="shared" si="14"/>
        <v>624</v>
      </c>
    </row>
    <row r="297" spans="2:12" ht="15" customHeight="1" thickBot="1">
      <c r="B297" s="423"/>
      <c r="C297" s="221" t="s">
        <v>1623</v>
      </c>
      <c r="D297" s="421">
        <f t="shared" si="15"/>
        <v>319</v>
      </c>
      <c r="E297" s="280">
        <v>49</v>
      </c>
      <c r="G297" s="221" t="s">
        <v>692</v>
      </c>
      <c r="H297" s="221">
        <v>15</v>
      </c>
      <c r="I297" s="418" t="s">
        <v>2351</v>
      </c>
      <c r="J297" s="176">
        <v>270</v>
      </c>
      <c r="K297" s="221">
        <f>SUM(H297+H250+16+7)</f>
        <v>49</v>
      </c>
      <c r="L297" s="653">
        <f t="shared" si="14"/>
        <v>417</v>
      </c>
    </row>
    <row r="298" spans="2:12" ht="15" customHeight="1" thickBot="1">
      <c r="B298" s="423"/>
      <c r="C298" s="221" t="s">
        <v>1661</v>
      </c>
      <c r="D298" s="421">
        <f t="shared" si="15"/>
        <v>364</v>
      </c>
      <c r="E298" s="280">
        <v>94</v>
      </c>
      <c r="G298" s="221" t="s">
        <v>692</v>
      </c>
      <c r="H298" s="221">
        <v>20</v>
      </c>
      <c r="I298" s="418" t="s">
        <v>2351</v>
      </c>
      <c r="J298" s="176">
        <v>270</v>
      </c>
      <c r="K298" s="221">
        <f>SUM(H298+H250+16+7)</f>
        <v>54</v>
      </c>
      <c r="L298" s="653">
        <f t="shared" si="14"/>
        <v>552</v>
      </c>
    </row>
    <row r="299" spans="2:12" ht="15" customHeight="1" thickBot="1">
      <c r="B299" s="423"/>
      <c r="C299" s="221" t="s">
        <v>1624</v>
      </c>
      <c r="D299" s="421">
        <f t="shared" si="15"/>
        <v>393</v>
      </c>
      <c r="E299" s="280">
        <v>123</v>
      </c>
      <c r="G299" s="221" t="s">
        <v>692</v>
      </c>
      <c r="H299" s="221">
        <v>17</v>
      </c>
      <c r="I299" s="418" t="s">
        <v>2351</v>
      </c>
      <c r="J299" s="176">
        <v>270</v>
      </c>
      <c r="K299" s="221">
        <f>SUM(H299+H250+16+7)</f>
        <v>51</v>
      </c>
      <c r="L299" s="653">
        <f t="shared" si="14"/>
        <v>639</v>
      </c>
    </row>
    <row r="300" spans="2:12" ht="15" customHeight="1" thickBot="1">
      <c r="B300" s="423"/>
      <c r="C300" s="221" t="s">
        <v>1662</v>
      </c>
      <c r="D300" s="421">
        <f t="shared" si="15"/>
        <v>472</v>
      </c>
      <c r="E300" s="280">
        <v>202</v>
      </c>
      <c r="G300" s="221" t="s">
        <v>692</v>
      </c>
      <c r="H300" s="221">
        <v>23</v>
      </c>
      <c r="I300" s="418" t="s">
        <v>2351</v>
      </c>
      <c r="J300" s="176">
        <v>270</v>
      </c>
      <c r="K300" s="221">
        <f>SUM(H300+H250+16+7)</f>
        <v>57</v>
      </c>
      <c r="L300" s="653">
        <f t="shared" si="14"/>
        <v>876</v>
      </c>
    </row>
    <row r="301" spans="2:12" ht="15" customHeight="1" thickBot="1">
      <c r="B301" s="423"/>
      <c r="C301" s="221" t="s">
        <v>1663</v>
      </c>
      <c r="D301" s="421">
        <f t="shared" si="15"/>
        <v>391</v>
      </c>
      <c r="E301" s="280">
        <v>121</v>
      </c>
      <c r="G301" s="221" t="s">
        <v>692</v>
      </c>
      <c r="H301" s="221">
        <v>21</v>
      </c>
      <c r="I301" s="418" t="s">
        <v>2351</v>
      </c>
      <c r="J301" s="176">
        <v>270</v>
      </c>
      <c r="K301" s="221">
        <f>SUM(H301+H250+16+7)</f>
        <v>55</v>
      </c>
      <c r="L301" s="653">
        <f t="shared" si="14"/>
        <v>633</v>
      </c>
    </row>
    <row r="302" spans="2:12" ht="15" customHeight="1" thickBot="1">
      <c r="B302" s="423"/>
      <c r="C302" s="221" t="s">
        <v>1625</v>
      </c>
      <c r="D302" s="421">
        <f t="shared" si="15"/>
        <v>330</v>
      </c>
      <c r="E302" s="280">
        <v>60</v>
      </c>
      <c r="G302" s="221" t="s">
        <v>692</v>
      </c>
      <c r="H302" s="221">
        <v>15</v>
      </c>
      <c r="I302" s="418" t="s">
        <v>2351</v>
      </c>
      <c r="J302" s="176">
        <v>270</v>
      </c>
      <c r="K302" s="221">
        <f>SUM(H302+H250+16+7)</f>
        <v>49</v>
      </c>
      <c r="L302" s="653">
        <f t="shared" si="14"/>
        <v>450</v>
      </c>
    </row>
    <row r="303" spans="2:12" ht="15" customHeight="1" thickBot="1">
      <c r="B303" s="423"/>
      <c r="C303" s="221" t="s">
        <v>1683</v>
      </c>
      <c r="D303" s="421">
        <f t="shared" si="15"/>
        <v>418</v>
      </c>
      <c r="E303" s="280">
        <v>148</v>
      </c>
      <c r="G303" s="221" t="s">
        <v>692</v>
      </c>
      <c r="H303" s="221">
        <v>20</v>
      </c>
      <c r="I303" s="418" t="s">
        <v>2351</v>
      </c>
      <c r="J303" s="176">
        <v>270</v>
      </c>
      <c r="K303" s="221">
        <f>SUM(H303+H250+16+7)</f>
        <v>54</v>
      </c>
      <c r="L303" s="653">
        <f t="shared" si="14"/>
        <v>714</v>
      </c>
    </row>
    <row r="304" spans="2:12" ht="15" customHeight="1" thickBot="1">
      <c r="B304" s="423"/>
      <c r="C304" s="221" t="s">
        <v>1626</v>
      </c>
      <c r="D304" s="421">
        <f t="shared" si="15"/>
        <v>362</v>
      </c>
      <c r="E304" s="280">
        <v>92</v>
      </c>
      <c r="G304" s="221" t="s">
        <v>692</v>
      </c>
      <c r="H304" s="221">
        <v>16</v>
      </c>
      <c r="I304" s="418" t="s">
        <v>2351</v>
      </c>
      <c r="J304" s="176">
        <v>270</v>
      </c>
      <c r="K304" s="221">
        <f>SUM(H304+H250+16+7)</f>
        <v>50</v>
      </c>
      <c r="L304" s="653">
        <f t="shared" si="14"/>
        <v>546</v>
      </c>
    </row>
    <row r="305" spans="2:12" ht="15" customHeight="1" thickBot="1">
      <c r="B305" s="423"/>
      <c r="C305" s="221" t="s">
        <v>1665</v>
      </c>
      <c r="D305" s="421">
        <f t="shared" si="15"/>
        <v>496</v>
      </c>
      <c r="E305" s="280">
        <v>226</v>
      </c>
      <c r="G305" s="221" t="s">
        <v>692</v>
      </c>
      <c r="H305" s="221">
        <v>20</v>
      </c>
      <c r="I305" s="418" t="s">
        <v>2351</v>
      </c>
      <c r="J305" s="176">
        <v>270</v>
      </c>
      <c r="K305" s="221">
        <f>SUM(H305+H2500+16+7)</f>
        <v>43</v>
      </c>
      <c r="L305" s="653">
        <f t="shared" si="14"/>
        <v>948</v>
      </c>
    </row>
    <row r="306" spans="2:12" ht="15" customHeight="1" thickBot="1">
      <c r="B306" s="423"/>
      <c r="C306" s="221" t="s">
        <v>1666</v>
      </c>
      <c r="D306" s="421">
        <f t="shared" si="15"/>
        <v>391</v>
      </c>
      <c r="E306" s="280">
        <v>121</v>
      </c>
      <c r="G306" s="221" t="s">
        <v>692</v>
      </c>
      <c r="H306" s="221">
        <v>20</v>
      </c>
      <c r="I306" s="418" t="s">
        <v>2351</v>
      </c>
      <c r="J306" s="176">
        <v>270</v>
      </c>
      <c r="K306" s="221">
        <f>SUM(H306+H250+16+7)</f>
        <v>54</v>
      </c>
      <c r="L306" s="653">
        <f t="shared" si="14"/>
        <v>633</v>
      </c>
    </row>
    <row r="307" spans="2:12" ht="15" customHeight="1" thickBot="1">
      <c r="B307" s="423"/>
      <c r="C307" s="221" t="s">
        <v>1627</v>
      </c>
      <c r="D307" s="421">
        <f t="shared" si="15"/>
        <v>349</v>
      </c>
      <c r="E307" s="280">
        <v>79</v>
      </c>
      <c r="G307" s="221" t="s">
        <v>692</v>
      </c>
      <c r="H307" s="221">
        <v>15</v>
      </c>
      <c r="I307" s="418" t="s">
        <v>2351</v>
      </c>
      <c r="J307" s="176">
        <v>270</v>
      </c>
      <c r="K307" s="221">
        <f>SUM(H307+H250+16+7)</f>
        <v>49</v>
      </c>
      <c r="L307" s="653">
        <f t="shared" si="14"/>
        <v>507</v>
      </c>
    </row>
    <row r="308" spans="2:12" ht="15" customHeight="1" thickBot="1">
      <c r="B308" s="423"/>
      <c r="C308" s="221" t="s">
        <v>2475</v>
      </c>
      <c r="D308" s="421">
        <f t="shared" si="15"/>
        <v>356</v>
      </c>
      <c r="E308" s="280">
        <v>86</v>
      </c>
      <c r="G308" s="221" t="s">
        <v>692</v>
      </c>
      <c r="H308" s="221">
        <v>18</v>
      </c>
      <c r="I308" s="418" t="s">
        <v>2351</v>
      </c>
      <c r="J308" s="176">
        <v>270</v>
      </c>
      <c r="K308" s="221">
        <f>SUM(H308+H250+16+7)</f>
        <v>52</v>
      </c>
      <c r="L308" s="653">
        <f t="shared" si="14"/>
        <v>528</v>
      </c>
    </row>
    <row r="309" spans="2:12" ht="15" customHeight="1" thickBot="1">
      <c r="B309" s="423"/>
      <c r="C309" s="221" t="s">
        <v>1628</v>
      </c>
      <c r="D309" s="421">
        <f t="shared" si="15"/>
        <v>311</v>
      </c>
      <c r="E309" s="280">
        <v>41</v>
      </c>
      <c r="G309" s="221" t="s">
        <v>692</v>
      </c>
      <c r="H309" s="221">
        <v>12</v>
      </c>
      <c r="I309" s="418" t="s">
        <v>2351</v>
      </c>
      <c r="J309" s="176">
        <v>270</v>
      </c>
      <c r="K309" s="221">
        <f>SUM(H309+H250+16+7)</f>
        <v>46</v>
      </c>
      <c r="L309" s="653">
        <f t="shared" si="14"/>
        <v>393</v>
      </c>
    </row>
    <row r="310" spans="2:12" ht="15" customHeight="1" thickBot="1">
      <c r="B310" s="423"/>
      <c r="C310" s="221" t="s">
        <v>1668</v>
      </c>
      <c r="D310" s="421">
        <f t="shared" si="15"/>
        <v>432</v>
      </c>
      <c r="E310" s="280">
        <v>162</v>
      </c>
      <c r="G310" s="221" t="s">
        <v>692</v>
      </c>
      <c r="H310" s="221">
        <v>21</v>
      </c>
      <c r="I310" s="418" t="s">
        <v>2351</v>
      </c>
      <c r="J310" s="176">
        <v>270</v>
      </c>
      <c r="K310" s="221">
        <f>SUM(H310+H250+16+7)</f>
        <v>55</v>
      </c>
      <c r="L310" s="653">
        <f t="shared" si="14"/>
        <v>756</v>
      </c>
    </row>
    <row r="311" spans="2:12" ht="15" customHeight="1" thickBot="1">
      <c r="B311" s="423"/>
      <c r="C311" s="221" t="s">
        <v>1629</v>
      </c>
      <c r="D311" s="421">
        <f t="shared" si="15"/>
        <v>354</v>
      </c>
      <c r="E311" s="280">
        <v>84</v>
      </c>
      <c r="G311" s="221" t="s">
        <v>692</v>
      </c>
      <c r="H311" s="221">
        <v>14</v>
      </c>
      <c r="I311" s="418" t="s">
        <v>2351</v>
      </c>
      <c r="J311" s="176">
        <v>270</v>
      </c>
      <c r="K311" s="221">
        <f>SUM(H311+H250+16+7)</f>
        <v>48</v>
      </c>
      <c r="L311" s="653">
        <f t="shared" si="14"/>
        <v>522</v>
      </c>
    </row>
    <row r="312" spans="2:12" ht="15" customHeight="1" thickBot="1">
      <c r="B312" s="423"/>
      <c r="C312" s="221" t="s">
        <v>1670</v>
      </c>
      <c r="D312" s="421">
        <f t="shared" si="15"/>
        <v>464</v>
      </c>
      <c r="E312" s="280">
        <v>194</v>
      </c>
      <c r="G312" s="221" t="s">
        <v>692</v>
      </c>
      <c r="H312" s="221">
        <v>17</v>
      </c>
      <c r="I312" s="418" t="s">
        <v>2351</v>
      </c>
      <c r="J312" s="176">
        <v>270</v>
      </c>
      <c r="K312" s="221">
        <f>SUM(H312+H250+16+7)</f>
        <v>51</v>
      </c>
      <c r="L312" s="653">
        <f t="shared" si="14"/>
        <v>852</v>
      </c>
    </row>
    <row r="313" spans="2:12" ht="15" customHeight="1" thickBot="1">
      <c r="B313" s="423"/>
      <c r="C313" s="221" t="s">
        <v>1671</v>
      </c>
      <c r="D313" s="421">
        <f t="shared" si="15"/>
        <v>352</v>
      </c>
      <c r="E313" s="280">
        <v>82</v>
      </c>
      <c r="G313" s="221" t="s">
        <v>692</v>
      </c>
      <c r="H313" s="221">
        <v>20</v>
      </c>
      <c r="I313" s="418" t="s">
        <v>2351</v>
      </c>
      <c r="J313" s="176">
        <v>270</v>
      </c>
      <c r="K313" s="221">
        <f>SUM(H313+H250+16+7)</f>
        <v>54</v>
      </c>
      <c r="L313" s="653">
        <f>SUM(E313*3)+J313</f>
        <v>516</v>
      </c>
    </row>
    <row r="314" spans="2:12" ht="15" customHeight="1" thickBot="1">
      <c r="B314" s="423"/>
      <c r="C314" s="221" t="s">
        <v>1672</v>
      </c>
      <c r="D314" s="421">
        <f t="shared" si="15"/>
        <v>483</v>
      </c>
      <c r="E314" s="280">
        <v>213</v>
      </c>
      <c r="G314" s="221" t="s">
        <v>692</v>
      </c>
      <c r="H314" s="221">
        <v>23</v>
      </c>
      <c r="I314" s="418" t="s">
        <v>2351</v>
      </c>
      <c r="J314" s="176">
        <v>270</v>
      </c>
      <c r="K314" s="221">
        <f>SUM(H314+H250+16+7)</f>
        <v>57</v>
      </c>
      <c r="L314" s="653">
        <f t="shared" ref="L314:L354" si="16">SUM(E314*3)+J314</f>
        <v>909</v>
      </c>
    </row>
    <row r="315" spans="2:12" ht="15" customHeight="1" thickBot="1">
      <c r="B315" s="423"/>
      <c r="C315" s="221" t="s">
        <v>1382</v>
      </c>
      <c r="D315" s="421">
        <f>SUM(E315+J315)</f>
        <v>411</v>
      </c>
      <c r="E315" s="280">
        <v>141</v>
      </c>
      <c r="G315" s="221" t="s">
        <v>692</v>
      </c>
      <c r="H315" s="221">
        <v>21</v>
      </c>
      <c r="I315" s="418" t="s">
        <v>2351</v>
      </c>
      <c r="J315" s="176">
        <v>270</v>
      </c>
      <c r="K315" s="221">
        <f>SUM(H315+H250+16+7)</f>
        <v>55</v>
      </c>
      <c r="L315" s="653">
        <f t="shared" si="16"/>
        <v>693</v>
      </c>
    </row>
    <row r="316" spans="2:12" ht="15" customHeight="1" thickBot="1">
      <c r="B316" s="423"/>
      <c r="C316" s="221" t="s">
        <v>1630</v>
      </c>
      <c r="D316" s="421">
        <f t="shared" si="15"/>
        <v>349</v>
      </c>
      <c r="E316" s="280">
        <v>79</v>
      </c>
      <c r="G316" s="221" t="s">
        <v>692</v>
      </c>
      <c r="H316" s="221">
        <v>16</v>
      </c>
      <c r="I316" s="418" t="s">
        <v>2351</v>
      </c>
      <c r="J316" s="176">
        <v>270</v>
      </c>
      <c r="K316" s="221">
        <f>SUM(H316+H250+16+7)</f>
        <v>50</v>
      </c>
      <c r="L316" s="653">
        <f t="shared" si="16"/>
        <v>507</v>
      </c>
    </row>
    <row r="317" spans="2:12" ht="15" customHeight="1" thickBot="1">
      <c r="B317" s="423"/>
      <c r="C317" s="221" t="s">
        <v>1631</v>
      </c>
      <c r="D317" s="421">
        <f t="shared" si="15"/>
        <v>382</v>
      </c>
      <c r="E317" s="280">
        <v>112</v>
      </c>
      <c r="G317" s="221" t="s">
        <v>692</v>
      </c>
      <c r="H317" s="221">
        <v>18</v>
      </c>
      <c r="I317" s="418" t="s">
        <v>2351</v>
      </c>
      <c r="J317" s="176">
        <v>270</v>
      </c>
      <c r="K317" s="221">
        <f>SUM(H317+H250+16+7)</f>
        <v>52</v>
      </c>
      <c r="L317" s="653">
        <f t="shared" si="16"/>
        <v>606</v>
      </c>
    </row>
    <row r="318" spans="2:12" ht="15" customHeight="1" thickBot="1">
      <c r="B318" s="423"/>
      <c r="C318" s="221" t="s">
        <v>1674</v>
      </c>
      <c r="D318" s="421">
        <f t="shared" si="15"/>
        <v>499</v>
      </c>
      <c r="E318" s="280">
        <v>229</v>
      </c>
      <c r="G318" s="221" t="s">
        <v>692</v>
      </c>
      <c r="H318" s="221">
        <v>17</v>
      </c>
      <c r="I318" s="418" t="s">
        <v>2351</v>
      </c>
      <c r="J318" s="176">
        <v>270</v>
      </c>
      <c r="K318" s="221">
        <f>SUM(H318+H250+16+7)</f>
        <v>51</v>
      </c>
      <c r="L318" s="653">
        <f t="shared" si="16"/>
        <v>957</v>
      </c>
    </row>
    <row r="319" spans="2:12" ht="15" customHeight="1" thickBot="1">
      <c r="B319" s="423"/>
      <c r="C319" s="278" t="s">
        <v>1675</v>
      </c>
      <c r="D319" s="421">
        <f t="shared" si="15"/>
        <v>534</v>
      </c>
      <c r="E319" s="279">
        <v>264</v>
      </c>
      <c r="G319" s="278" t="s">
        <v>692</v>
      </c>
      <c r="H319" s="278">
        <v>21</v>
      </c>
      <c r="I319" s="418" t="s">
        <v>2351</v>
      </c>
      <c r="J319" s="176">
        <v>270</v>
      </c>
      <c r="K319" s="221">
        <f>SUM(H319+H250+16+7)</f>
        <v>55</v>
      </c>
      <c r="L319" s="653">
        <f t="shared" si="16"/>
        <v>1062</v>
      </c>
    </row>
    <row r="320" spans="2:12" ht="14.4" customHeight="1" thickBot="1">
      <c r="B320" s="423"/>
      <c r="C320" s="275" t="s">
        <v>1632</v>
      </c>
      <c r="D320" s="421">
        <f t="shared" si="15"/>
        <v>340</v>
      </c>
      <c r="E320" s="275">
        <v>25</v>
      </c>
      <c r="G320" s="275" t="s">
        <v>692</v>
      </c>
      <c r="H320" s="275">
        <v>30</v>
      </c>
      <c r="I320" s="418" t="s">
        <v>2350</v>
      </c>
      <c r="J320" s="178">
        <v>315</v>
      </c>
      <c r="K320" s="275">
        <f>SUM(H320+H252+16+7)</f>
        <v>80</v>
      </c>
      <c r="L320" s="653">
        <f t="shared" si="16"/>
        <v>390</v>
      </c>
    </row>
    <row r="321" spans="2:12" ht="14.4" customHeight="1" thickBot="1">
      <c r="B321" s="423"/>
      <c r="C321" s="277" t="s">
        <v>1633</v>
      </c>
      <c r="D321" s="421">
        <f t="shared" si="15"/>
        <v>331</v>
      </c>
      <c r="E321" s="277">
        <v>16</v>
      </c>
      <c r="G321" s="277" t="s">
        <v>692</v>
      </c>
      <c r="H321" s="277">
        <v>30</v>
      </c>
      <c r="I321" s="418" t="s">
        <v>2350</v>
      </c>
      <c r="J321" s="178">
        <v>315</v>
      </c>
      <c r="K321" s="275">
        <f>SUM(H321+H252+16+7)</f>
        <v>80</v>
      </c>
      <c r="L321" s="653">
        <f t="shared" si="16"/>
        <v>363</v>
      </c>
    </row>
    <row r="322" spans="2:12" ht="14.4" customHeight="1" thickBot="1">
      <c r="B322" s="423"/>
      <c r="C322" s="221" t="s">
        <v>1388</v>
      </c>
      <c r="D322" s="421">
        <f t="shared" si="15"/>
        <v>370</v>
      </c>
      <c r="E322" s="221">
        <v>55</v>
      </c>
      <c r="G322" s="221" t="s">
        <v>692</v>
      </c>
      <c r="H322" s="221">
        <v>30</v>
      </c>
      <c r="I322" s="418" t="s">
        <v>2350</v>
      </c>
      <c r="J322" s="178">
        <v>315</v>
      </c>
      <c r="K322" s="275">
        <f>SUM(H322+H252+16+7)</f>
        <v>80</v>
      </c>
      <c r="L322" s="653">
        <f t="shared" si="16"/>
        <v>480</v>
      </c>
    </row>
    <row r="323" spans="2:12" ht="14.4" customHeight="1" thickBot="1">
      <c r="B323" s="423"/>
      <c r="C323" s="221" t="s">
        <v>1634</v>
      </c>
      <c r="D323" s="421">
        <f t="shared" si="15"/>
        <v>331</v>
      </c>
      <c r="E323" s="221">
        <v>16</v>
      </c>
      <c r="G323" s="221" t="s">
        <v>692</v>
      </c>
      <c r="H323" s="221">
        <v>30</v>
      </c>
      <c r="I323" s="418" t="s">
        <v>2350</v>
      </c>
      <c r="J323" s="178">
        <v>315</v>
      </c>
      <c r="K323" s="275">
        <f>SUM(H323+H252+16+7)</f>
        <v>80</v>
      </c>
      <c r="L323" s="653">
        <f t="shared" si="16"/>
        <v>363</v>
      </c>
    </row>
    <row r="324" spans="2:12" ht="14.4" customHeight="1" thickBot="1">
      <c r="B324" s="423"/>
      <c r="C324" s="221" t="s">
        <v>1636</v>
      </c>
      <c r="D324" s="421">
        <f t="shared" si="15"/>
        <v>352</v>
      </c>
      <c r="E324" s="221">
        <v>37</v>
      </c>
      <c r="G324" s="221" t="s">
        <v>692</v>
      </c>
      <c r="H324" s="221">
        <v>30</v>
      </c>
      <c r="I324" s="418" t="s">
        <v>2350</v>
      </c>
      <c r="J324" s="178">
        <v>315</v>
      </c>
      <c r="K324" s="275">
        <f>SUM(H324+H252+16+7)</f>
        <v>80</v>
      </c>
      <c r="L324" s="653">
        <f t="shared" si="16"/>
        <v>426</v>
      </c>
    </row>
    <row r="325" spans="2:12" ht="14.4" customHeight="1" thickBot="1">
      <c r="B325" s="423"/>
      <c r="C325" s="221" t="s">
        <v>1638</v>
      </c>
      <c r="D325" s="421">
        <f t="shared" si="15"/>
        <v>371</v>
      </c>
      <c r="E325" s="221">
        <v>56</v>
      </c>
      <c r="G325" s="221" t="s">
        <v>692</v>
      </c>
      <c r="H325" s="221">
        <v>30</v>
      </c>
      <c r="I325" s="418" t="s">
        <v>2350</v>
      </c>
      <c r="J325" s="178">
        <v>315</v>
      </c>
      <c r="K325" s="275">
        <f>SUM(H325+H252+16+7)</f>
        <v>80</v>
      </c>
      <c r="L325" s="653">
        <f t="shared" si="16"/>
        <v>483</v>
      </c>
    </row>
    <row r="326" spans="2:12" ht="14.4" customHeight="1" thickBot="1">
      <c r="B326" s="423"/>
      <c r="C326" s="221" t="s">
        <v>205</v>
      </c>
      <c r="D326" s="421">
        <f t="shared" si="15"/>
        <v>342</v>
      </c>
      <c r="E326" s="221">
        <v>27</v>
      </c>
      <c r="G326" s="221" t="s">
        <v>692</v>
      </c>
      <c r="H326" s="221">
        <v>30</v>
      </c>
      <c r="I326" s="418" t="s">
        <v>2350</v>
      </c>
      <c r="J326" s="178">
        <v>315</v>
      </c>
      <c r="K326" s="275">
        <f>SUM(H326+H252+16+7)</f>
        <v>80</v>
      </c>
      <c r="L326" s="653">
        <f t="shared" si="16"/>
        <v>396</v>
      </c>
    </row>
    <row r="327" spans="2:12" ht="14.4" customHeight="1" thickBot="1">
      <c r="B327" s="423"/>
      <c r="C327" s="221" t="s">
        <v>1639</v>
      </c>
      <c r="D327" s="421">
        <f t="shared" ref="D327:D360" si="17">SUM(E327+J327)</f>
        <v>350</v>
      </c>
      <c r="E327" s="221">
        <v>35</v>
      </c>
      <c r="G327" s="221" t="s">
        <v>692</v>
      </c>
      <c r="H327" s="221">
        <v>30</v>
      </c>
      <c r="I327" s="418" t="s">
        <v>2350</v>
      </c>
      <c r="J327" s="178">
        <v>315</v>
      </c>
      <c r="K327" s="275">
        <f>SUM(H327+H252+16+7)</f>
        <v>80</v>
      </c>
      <c r="L327" s="653">
        <f t="shared" si="16"/>
        <v>420</v>
      </c>
    </row>
    <row r="328" spans="2:12" ht="14.4" customHeight="1" thickBot="1">
      <c r="B328" s="423"/>
      <c r="C328" s="221" t="s">
        <v>1640</v>
      </c>
      <c r="D328" s="421">
        <f t="shared" si="17"/>
        <v>343</v>
      </c>
      <c r="E328" s="221">
        <v>28</v>
      </c>
      <c r="G328" s="221" t="s">
        <v>692</v>
      </c>
      <c r="H328" s="221">
        <v>30</v>
      </c>
      <c r="I328" s="418" t="s">
        <v>2350</v>
      </c>
      <c r="J328" s="178">
        <v>315</v>
      </c>
      <c r="K328" s="275">
        <f>SUM(H328+H252+16+7)</f>
        <v>80</v>
      </c>
      <c r="L328" s="653">
        <f t="shared" si="16"/>
        <v>399</v>
      </c>
    </row>
    <row r="329" spans="2:12" ht="14.4" customHeight="1" thickBot="1">
      <c r="B329" s="423"/>
      <c r="C329" s="221" t="s">
        <v>1641</v>
      </c>
      <c r="D329" s="421">
        <f t="shared" si="17"/>
        <v>338</v>
      </c>
      <c r="E329" s="221">
        <v>23</v>
      </c>
      <c r="G329" s="221" t="s">
        <v>692</v>
      </c>
      <c r="H329" s="221">
        <v>30</v>
      </c>
      <c r="I329" s="418" t="s">
        <v>2350</v>
      </c>
      <c r="J329" s="178">
        <v>315</v>
      </c>
      <c r="K329" s="275">
        <f>SUM(H329+H252+16+7)</f>
        <v>80</v>
      </c>
      <c r="L329" s="653">
        <f t="shared" si="16"/>
        <v>384</v>
      </c>
    </row>
    <row r="330" spans="2:12" ht="14.4" customHeight="1" thickBot="1">
      <c r="B330" s="423"/>
      <c r="C330" s="277" t="s">
        <v>1615</v>
      </c>
      <c r="D330" s="421">
        <f t="shared" si="17"/>
        <v>374</v>
      </c>
      <c r="E330" s="277">
        <v>59</v>
      </c>
      <c r="G330" s="277" t="s">
        <v>692</v>
      </c>
      <c r="H330" s="277">
        <v>30</v>
      </c>
      <c r="I330" s="418" t="s">
        <v>2350</v>
      </c>
      <c r="J330" s="178">
        <v>315</v>
      </c>
      <c r="K330" s="275">
        <f>SUM(H330+H252+16+7)</f>
        <v>80</v>
      </c>
      <c r="L330" s="653">
        <f t="shared" si="16"/>
        <v>492</v>
      </c>
    </row>
    <row r="331" spans="2:12" ht="14.4" customHeight="1" thickBot="1">
      <c r="B331" s="423"/>
      <c r="C331" s="221" t="s">
        <v>1643</v>
      </c>
      <c r="D331" s="421">
        <f t="shared" si="17"/>
        <v>357</v>
      </c>
      <c r="E331" s="221">
        <v>42</v>
      </c>
      <c r="G331" s="221" t="s">
        <v>692</v>
      </c>
      <c r="H331" s="221">
        <v>30</v>
      </c>
      <c r="I331" s="418" t="s">
        <v>2350</v>
      </c>
      <c r="J331" s="178">
        <v>315</v>
      </c>
      <c r="K331" s="275">
        <f>SUM(H331+H252+16+7)</f>
        <v>80</v>
      </c>
      <c r="L331" s="653">
        <f t="shared" si="16"/>
        <v>441</v>
      </c>
    </row>
    <row r="332" spans="2:12" ht="14.4" customHeight="1" thickBot="1">
      <c r="B332" s="423"/>
      <c r="C332" s="221" t="s">
        <v>1645</v>
      </c>
      <c r="D332" s="421">
        <f t="shared" si="17"/>
        <v>365</v>
      </c>
      <c r="E332" s="221">
        <v>50</v>
      </c>
      <c r="G332" s="221" t="s">
        <v>692</v>
      </c>
      <c r="H332" s="221">
        <v>30</v>
      </c>
      <c r="I332" s="418" t="s">
        <v>2350</v>
      </c>
      <c r="J332" s="178">
        <v>315</v>
      </c>
      <c r="K332" s="275">
        <f>SUM(H332+H252+16+7)</f>
        <v>80</v>
      </c>
      <c r="L332" s="653">
        <f t="shared" si="16"/>
        <v>465</v>
      </c>
    </row>
    <row r="333" spans="2:12" ht="14.4" customHeight="1" thickBot="1">
      <c r="B333" s="423"/>
      <c r="C333" s="221" t="s">
        <v>1646</v>
      </c>
      <c r="D333" s="421">
        <f t="shared" si="17"/>
        <v>372</v>
      </c>
      <c r="E333" s="221">
        <v>57</v>
      </c>
      <c r="G333" s="221" t="s">
        <v>692</v>
      </c>
      <c r="H333" s="221">
        <v>30</v>
      </c>
      <c r="I333" s="418" t="s">
        <v>2350</v>
      </c>
      <c r="J333" s="178">
        <v>315</v>
      </c>
      <c r="K333" s="275">
        <f>SUM(H333+H252+16+7)</f>
        <v>80</v>
      </c>
      <c r="L333" s="653">
        <f t="shared" si="16"/>
        <v>486</v>
      </c>
    </row>
    <row r="334" spans="2:12" ht="14.4" customHeight="1" thickBot="1">
      <c r="B334" s="423"/>
      <c r="C334" s="221" t="s">
        <v>291</v>
      </c>
      <c r="D334" s="421">
        <f t="shared" si="17"/>
        <v>380</v>
      </c>
      <c r="E334" s="221">
        <v>65</v>
      </c>
      <c r="G334" s="221" t="s">
        <v>692</v>
      </c>
      <c r="H334" s="221">
        <v>30</v>
      </c>
      <c r="I334" s="418" t="s">
        <v>2350</v>
      </c>
      <c r="J334" s="178">
        <v>315</v>
      </c>
      <c r="K334" s="275">
        <f>SUM(H334+H252+16+7)</f>
        <v>80</v>
      </c>
      <c r="L334" s="653">
        <f t="shared" si="16"/>
        <v>510</v>
      </c>
    </row>
    <row r="335" spans="2:12" ht="14.4" customHeight="1" thickBot="1">
      <c r="B335" s="423"/>
      <c r="C335" s="221" t="s">
        <v>1684</v>
      </c>
      <c r="D335" s="421">
        <f t="shared" si="17"/>
        <v>361</v>
      </c>
      <c r="E335" s="221">
        <v>46</v>
      </c>
      <c r="G335" s="221" t="s">
        <v>692</v>
      </c>
      <c r="H335" s="221">
        <v>30</v>
      </c>
      <c r="I335" s="418" t="s">
        <v>2350</v>
      </c>
      <c r="J335" s="178">
        <v>315</v>
      </c>
      <c r="K335" s="275">
        <f>SUM(H335+H252+16+7)</f>
        <v>80</v>
      </c>
      <c r="L335" s="653">
        <f t="shared" si="16"/>
        <v>453</v>
      </c>
    </row>
    <row r="336" spans="2:12" ht="14.4" customHeight="1" thickBot="1">
      <c r="B336" s="423"/>
      <c r="C336" s="221" t="s">
        <v>1649</v>
      </c>
      <c r="D336" s="421">
        <f t="shared" si="17"/>
        <v>359</v>
      </c>
      <c r="E336" s="221">
        <v>44</v>
      </c>
      <c r="G336" s="221" t="s">
        <v>692</v>
      </c>
      <c r="H336" s="221">
        <v>30</v>
      </c>
      <c r="I336" s="418" t="s">
        <v>2350</v>
      </c>
      <c r="J336" s="178">
        <v>315</v>
      </c>
      <c r="K336" s="275">
        <f>SUM(H336+H252+16+7)</f>
        <v>80</v>
      </c>
      <c r="L336" s="653">
        <f t="shared" si="16"/>
        <v>447</v>
      </c>
    </row>
    <row r="337" spans="2:12" ht="14.4" customHeight="1" thickBot="1">
      <c r="B337" s="423"/>
      <c r="C337" s="221" t="s">
        <v>1650</v>
      </c>
      <c r="D337" s="421">
        <f t="shared" si="17"/>
        <v>351</v>
      </c>
      <c r="E337" s="221">
        <v>36</v>
      </c>
      <c r="G337" s="221" t="s">
        <v>692</v>
      </c>
      <c r="H337" s="221">
        <v>30</v>
      </c>
      <c r="I337" s="418" t="s">
        <v>2350</v>
      </c>
      <c r="J337" s="178">
        <v>315</v>
      </c>
      <c r="K337" s="275">
        <f>SUM(H337+H252+16+7)</f>
        <v>80</v>
      </c>
      <c r="L337" s="653">
        <f t="shared" si="16"/>
        <v>423</v>
      </c>
    </row>
    <row r="338" spans="2:12" ht="14.4" customHeight="1" thickBot="1">
      <c r="B338" s="423"/>
      <c r="C338" s="221" t="s">
        <v>1653</v>
      </c>
      <c r="D338" s="421">
        <f t="shared" si="17"/>
        <v>366</v>
      </c>
      <c r="E338" s="221">
        <v>51</v>
      </c>
      <c r="G338" s="221" t="s">
        <v>692</v>
      </c>
      <c r="H338" s="221">
        <v>30</v>
      </c>
      <c r="I338" s="418" t="s">
        <v>2350</v>
      </c>
      <c r="J338" s="178">
        <v>315</v>
      </c>
      <c r="K338" s="275">
        <f>SUM(H338+H252+16+7)</f>
        <v>80</v>
      </c>
      <c r="L338" s="653">
        <f t="shared" si="16"/>
        <v>468</v>
      </c>
    </row>
    <row r="339" spans="2:12" ht="14.4" customHeight="1" thickBot="1">
      <c r="B339" s="423"/>
      <c r="C339" s="221" t="s">
        <v>1654</v>
      </c>
      <c r="D339" s="421">
        <f t="shared" si="17"/>
        <v>348</v>
      </c>
      <c r="E339" s="221">
        <v>33</v>
      </c>
      <c r="G339" s="221" t="s">
        <v>692</v>
      </c>
      <c r="H339" s="221">
        <v>30</v>
      </c>
      <c r="I339" s="418" t="s">
        <v>2350</v>
      </c>
      <c r="J339" s="178">
        <v>315</v>
      </c>
      <c r="K339" s="275">
        <f>SUM(H339+H252+16+7)</f>
        <v>80</v>
      </c>
      <c r="L339" s="653">
        <f t="shared" si="16"/>
        <v>414</v>
      </c>
    </row>
    <row r="340" spans="2:12" ht="14.4" customHeight="1" thickBot="1">
      <c r="B340" s="423"/>
      <c r="C340" s="221" t="s">
        <v>2400</v>
      </c>
      <c r="D340" s="421">
        <f t="shared" si="17"/>
        <v>356</v>
      </c>
      <c r="E340" s="221">
        <v>41</v>
      </c>
      <c r="G340" s="221" t="s">
        <v>692</v>
      </c>
      <c r="H340" s="221">
        <v>30</v>
      </c>
      <c r="I340" s="418" t="s">
        <v>2350</v>
      </c>
      <c r="J340" s="178">
        <v>315</v>
      </c>
      <c r="K340" s="275">
        <f>SUM(H340+H252+16+7)</f>
        <v>80</v>
      </c>
      <c r="L340" s="653">
        <f t="shared" si="16"/>
        <v>438</v>
      </c>
    </row>
    <row r="341" spans="2:12" ht="14.4" customHeight="1" thickBot="1">
      <c r="B341" s="423"/>
      <c r="C341" s="221" t="s">
        <v>1657</v>
      </c>
      <c r="D341" s="421">
        <f t="shared" si="17"/>
        <v>369</v>
      </c>
      <c r="E341" s="221">
        <v>54</v>
      </c>
      <c r="G341" s="221" t="s">
        <v>692</v>
      </c>
      <c r="H341" s="221">
        <v>30</v>
      </c>
      <c r="I341" s="418" t="s">
        <v>2350</v>
      </c>
      <c r="J341" s="178">
        <v>315</v>
      </c>
      <c r="K341" s="275">
        <f>SUM(H341+H252+16+7)</f>
        <v>80</v>
      </c>
      <c r="L341" s="653">
        <f t="shared" si="16"/>
        <v>477</v>
      </c>
    </row>
    <row r="342" spans="2:12" ht="14.4" customHeight="1" thickBot="1">
      <c r="B342" s="423"/>
      <c r="C342" s="221" t="s">
        <v>1658</v>
      </c>
      <c r="D342" s="421">
        <f t="shared" si="17"/>
        <v>355</v>
      </c>
      <c r="E342" s="221">
        <v>40</v>
      </c>
      <c r="G342" s="221" t="s">
        <v>692</v>
      </c>
      <c r="H342" s="221">
        <v>30</v>
      </c>
      <c r="I342" s="418" t="s">
        <v>2350</v>
      </c>
      <c r="J342" s="178">
        <v>315</v>
      </c>
      <c r="K342" s="275">
        <f>SUM(H342+H252+16+7)</f>
        <v>80</v>
      </c>
      <c r="L342" s="653">
        <f t="shared" si="16"/>
        <v>435</v>
      </c>
    </row>
    <row r="343" spans="2:12" ht="14.4" customHeight="1" thickBot="1">
      <c r="B343" s="423"/>
      <c r="C343" s="221" t="s">
        <v>1659</v>
      </c>
      <c r="D343" s="421">
        <f t="shared" si="17"/>
        <v>366</v>
      </c>
      <c r="E343" s="221">
        <v>51</v>
      </c>
      <c r="G343" s="221" t="s">
        <v>692</v>
      </c>
      <c r="H343" s="221">
        <v>30</v>
      </c>
      <c r="I343" s="418" t="s">
        <v>2350</v>
      </c>
      <c r="J343" s="178">
        <v>315</v>
      </c>
      <c r="K343" s="275">
        <f>SUM(H343+H252+16+7)</f>
        <v>80</v>
      </c>
      <c r="L343" s="653">
        <f t="shared" si="16"/>
        <v>468</v>
      </c>
    </row>
    <row r="344" spans="2:12" ht="14.4" customHeight="1" thickBot="1">
      <c r="B344" s="423"/>
      <c r="C344" s="221" t="s">
        <v>1660</v>
      </c>
      <c r="D344" s="421">
        <f t="shared" si="17"/>
        <v>336</v>
      </c>
      <c r="E344" s="221">
        <v>21</v>
      </c>
      <c r="G344" s="221" t="s">
        <v>692</v>
      </c>
      <c r="H344" s="221">
        <v>30</v>
      </c>
      <c r="I344" s="418" t="s">
        <v>2350</v>
      </c>
      <c r="J344" s="178">
        <v>315</v>
      </c>
      <c r="K344" s="275">
        <f>SUM(H344+H252+16+7)</f>
        <v>80</v>
      </c>
      <c r="L344" s="653">
        <f t="shared" si="16"/>
        <v>378</v>
      </c>
    </row>
    <row r="345" spans="2:12" ht="14.4" customHeight="1" thickBot="1">
      <c r="B345" s="423"/>
      <c r="C345" s="221" t="s">
        <v>1663</v>
      </c>
      <c r="D345" s="421">
        <f t="shared" si="17"/>
        <v>331</v>
      </c>
      <c r="E345" s="221">
        <v>16</v>
      </c>
      <c r="G345" s="221" t="s">
        <v>692</v>
      </c>
      <c r="H345" s="221">
        <v>28</v>
      </c>
      <c r="I345" s="418" t="s">
        <v>2350</v>
      </c>
      <c r="J345" s="178">
        <v>315</v>
      </c>
      <c r="K345" s="275">
        <f>SUM(H345+H252+16+7)</f>
        <v>78</v>
      </c>
      <c r="L345" s="653">
        <f t="shared" si="16"/>
        <v>363</v>
      </c>
    </row>
    <row r="346" spans="2:12" ht="14.4" customHeight="1" thickBot="1">
      <c r="B346" s="423"/>
      <c r="C346" s="221" t="s">
        <v>1683</v>
      </c>
      <c r="D346" s="421">
        <f t="shared" si="17"/>
        <v>337</v>
      </c>
      <c r="E346" s="221">
        <v>22</v>
      </c>
      <c r="G346" s="221" t="s">
        <v>692</v>
      </c>
      <c r="H346" s="221">
        <v>30</v>
      </c>
      <c r="I346" s="418" t="s">
        <v>2350</v>
      </c>
      <c r="J346" s="178">
        <v>315</v>
      </c>
      <c r="K346" s="275">
        <f>SUM(H346+H252+16+7)</f>
        <v>80</v>
      </c>
      <c r="L346" s="653">
        <f t="shared" si="16"/>
        <v>381</v>
      </c>
    </row>
    <row r="347" spans="2:12" ht="14.4" customHeight="1" thickBot="1">
      <c r="B347" s="423"/>
      <c r="C347" s="221" t="s">
        <v>1682</v>
      </c>
      <c r="D347" s="421">
        <f t="shared" si="17"/>
        <v>347</v>
      </c>
      <c r="E347" s="221">
        <v>32</v>
      </c>
      <c r="F347" s="208">
        <v>150</v>
      </c>
      <c r="G347" s="221" t="s">
        <v>692</v>
      </c>
      <c r="H347" s="221">
        <v>30</v>
      </c>
      <c r="I347" s="418" t="s">
        <v>2350</v>
      </c>
      <c r="J347" s="178">
        <v>315</v>
      </c>
      <c r="K347" s="275">
        <f>SUM(H347+H252+16+7)</f>
        <v>80</v>
      </c>
      <c r="L347" s="653">
        <f t="shared" si="16"/>
        <v>411</v>
      </c>
    </row>
    <row r="348" spans="2:12" ht="14.4" customHeight="1" thickBot="1">
      <c r="B348" s="423"/>
      <c r="C348" s="221" t="s">
        <v>2349</v>
      </c>
      <c r="D348" s="421">
        <f t="shared" si="17"/>
        <v>355</v>
      </c>
      <c r="E348" s="221">
        <v>40</v>
      </c>
      <c r="G348" s="221" t="s">
        <v>692</v>
      </c>
      <c r="H348" s="221">
        <v>30</v>
      </c>
      <c r="I348" s="418" t="s">
        <v>2350</v>
      </c>
      <c r="J348" s="178">
        <v>315</v>
      </c>
      <c r="K348" s="275">
        <f>SUM(H348+H252+16+7)</f>
        <v>80</v>
      </c>
      <c r="L348" s="653">
        <f t="shared" si="16"/>
        <v>435</v>
      </c>
    </row>
    <row r="349" spans="2:12" ht="14.4" customHeight="1" thickBot="1">
      <c r="B349" s="423"/>
      <c r="C349" s="221" t="s">
        <v>1681</v>
      </c>
      <c r="D349" s="421">
        <f t="shared" si="17"/>
        <v>343</v>
      </c>
      <c r="E349" s="221">
        <v>28</v>
      </c>
      <c r="G349" s="221" t="s">
        <v>692</v>
      </c>
      <c r="H349" s="221">
        <v>30</v>
      </c>
      <c r="I349" s="418" t="s">
        <v>2350</v>
      </c>
      <c r="J349" s="178">
        <v>315</v>
      </c>
      <c r="K349" s="275">
        <f>SUM(H349+H252+16+7)</f>
        <v>80</v>
      </c>
      <c r="L349" s="653">
        <f t="shared" si="16"/>
        <v>399</v>
      </c>
    </row>
    <row r="350" spans="2:12" ht="14.4" customHeight="1" thickBot="1">
      <c r="B350" s="423"/>
      <c r="C350" s="221" t="s">
        <v>1668</v>
      </c>
      <c r="D350" s="421">
        <f t="shared" si="17"/>
        <v>351</v>
      </c>
      <c r="E350" s="221">
        <v>36</v>
      </c>
      <c r="G350" s="221" t="s">
        <v>692</v>
      </c>
      <c r="H350" s="221">
        <v>30</v>
      </c>
      <c r="I350" s="418" t="s">
        <v>2350</v>
      </c>
      <c r="J350" s="178">
        <v>315</v>
      </c>
      <c r="K350" s="275">
        <f>SUM(H350+H252+16+7)</f>
        <v>80</v>
      </c>
      <c r="L350" s="653">
        <f t="shared" si="16"/>
        <v>423</v>
      </c>
    </row>
    <row r="351" spans="2:12" ht="14.4" customHeight="1" thickBot="1">
      <c r="B351" s="423"/>
      <c r="C351" s="221" t="s">
        <v>1671</v>
      </c>
      <c r="D351" s="421">
        <f t="shared" si="17"/>
        <v>351</v>
      </c>
      <c r="E351" s="221">
        <v>36</v>
      </c>
      <c r="G351" s="221" t="s">
        <v>692</v>
      </c>
      <c r="H351" s="221">
        <v>30</v>
      </c>
      <c r="I351" s="418" t="s">
        <v>2350</v>
      </c>
      <c r="J351" s="178">
        <v>315</v>
      </c>
      <c r="K351" s="275">
        <f>SUM(H351+H252+16+7)</f>
        <v>80</v>
      </c>
      <c r="L351" s="653">
        <f t="shared" si="16"/>
        <v>423</v>
      </c>
    </row>
    <row r="352" spans="2:12" ht="14.4" customHeight="1" thickBot="1">
      <c r="B352" s="423"/>
      <c r="C352" s="221" t="s">
        <v>1672</v>
      </c>
      <c r="D352" s="421">
        <f t="shared" si="17"/>
        <v>355</v>
      </c>
      <c r="E352" s="221">
        <v>40</v>
      </c>
      <c r="G352" s="221" t="s">
        <v>692</v>
      </c>
      <c r="H352" s="221">
        <v>30</v>
      </c>
      <c r="I352" s="418" t="s">
        <v>2350</v>
      </c>
      <c r="J352" s="178">
        <v>315</v>
      </c>
      <c r="K352" s="275">
        <f>SUM(H352+H252+16+7)</f>
        <v>80</v>
      </c>
      <c r="L352" s="653">
        <f t="shared" si="16"/>
        <v>435</v>
      </c>
    </row>
    <row r="353" spans="2:12" ht="14.4" customHeight="1" thickBot="1">
      <c r="B353" s="423"/>
      <c r="C353" s="221" t="s">
        <v>2282</v>
      </c>
      <c r="D353" s="421">
        <f t="shared" si="17"/>
        <v>352</v>
      </c>
      <c r="E353" s="221">
        <v>37</v>
      </c>
      <c r="G353" s="221" t="s">
        <v>692</v>
      </c>
      <c r="H353" s="221">
        <v>30</v>
      </c>
      <c r="I353" s="418" t="s">
        <v>2350</v>
      </c>
      <c r="J353" s="178">
        <v>315</v>
      </c>
      <c r="K353" s="275">
        <f>SUM(H353+H252+16+7)</f>
        <v>80</v>
      </c>
      <c r="L353" s="653">
        <f t="shared" si="16"/>
        <v>426</v>
      </c>
    </row>
    <row r="354" spans="2:12" ht="15" customHeight="1" thickBot="1">
      <c r="B354" s="423"/>
      <c r="C354" s="215" t="s">
        <v>1675</v>
      </c>
      <c r="D354" s="421">
        <f t="shared" si="17"/>
        <v>365</v>
      </c>
      <c r="E354" s="215">
        <v>50</v>
      </c>
      <c r="G354" s="215" t="s">
        <v>692</v>
      </c>
      <c r="H354" s="215">
        <v>30</v>
      </c>
      <c r="I354" s="418" t="s">
        <v>2350</v>
      </c>
      <c r="J354" s="178">
        <v>315</v>
      </c>
      <c r="K354" s="275">
        <f>SUM(H354+H252+16+7)</f>
        <v>80</v>
      </c>
      <c r="L354" s="653">
        <f t="shared" si="16"/>
        <v>465</v>
      </c>
    </row>
    <row r="355" spans="2:12" ht="14.4" customHeight="1" thickBot="1">
      <c r="B355" s="424" t="s">
        <v>907</v>
      </c>
      <c r="C355" s="275" t="s">
        <v>43</v>
      </c>
      <c r="D355" s="421">
        <f t="shared" si="17"/>
        <v>270</v>
      </c>
      <c r="E355" s="276">
        <v>270</v>
      </c>
      <c r="G355" s="275" t="s">
        <v>692</v>
      </c>
      <c r="H355" s="275">
        <v>12</v>
      </c>
      <c r="I355" s="419" t="s">
        <v>633</v>
      </c>
      <c r="K355" s="275">
        <f>SUM(H355+16+7)</f>
        <v>35</v>
      </c>
      <c r="L355" s="653">
        <f>SUM(E355)</f>
        <v>270</v>
      </c>
    </row>
    <row r="356" spans="2:12" ht="14.4" customHeight="1" thickBot="1">
      <c r="B356" s="425"/>
      <c r="C356" s="221" t="s">
        <v>376</v>
      </c>
      <c r="D356" s="421">
        <f t="shared" si="17"/>
        <v>400</v>
      </c>
      <c r="E356" s="274">
        <v>400</v>
      </c>
      <c r="G356" s="221" t="s">
        <v>692</v>
      </c>
      <c r="H356" s="221">
        <v>20</v>
      </c>
      <c r="I356" s="419" t="s">
        <v>633</v>
      </c>
      <c r="K356" s="275">
        <f t="shared" ref="K356:K357" si="18">SUM(H356+16+7)</f>
        <v>43</v>
      </c>
      <c r="L356" s="653">
        <f t="shared" ref="L356:L357" si="19">SUM(E356)</f>
        <v>400</v>
      </c>
    </row>
    <row r="357" spans="2:12" ht="15" customHeight="1" thickBot="1">
      <c r="B357" s="425"/>
      <c r="C357" s="221" t="s">
        <v>32</v>
      </c>
      <c r="D357" s="421">
        <f t="shared" si="17"/>
        <v>400</v>
      </c>
      <c r="E357" s="274">
        <v>400</v>
      </c>
      <c r="G357" s="221" t="s">
        <v>692</v>
      </c>
      <c r="H357" s="221">
        <v>20</v>
      </c>
      <c r="I357" s="419" t="s">
        <v>633</v>
      </c>
      <c r="K357" s="275">
        <f t="shared" si="18"/>
        <v>43</v>
      </c>
      <c r="L357" s="653">
        <f t="shared" si="19"/>
        <v>400</v>
      </c>
    </row>
    <row r="358" spans="2:12" ht="15" customHeight="1" thickBot="1">
      <c r="B358" s="425"/>
      <c r="C358" s="221" t="s">
        <v>1678</v>
      </c>
      <c r="D358" s="421" t="e">
        <f t="shared" si="17"/>
        <v>#VALUE!</v>
      </c>
      <c r="E358" s="220" t="s">
        <v>1248</v>
      </c>
      <c r="G358" s="221" t="s">
        <v>692</v>
      </c>
      <c r="H358" s="221">
        <v>19</v>
      </c>
      <c r="I358" s="418" t="s">
        <v>2348</v>
      </c>
      <c r="J358" s="276">
        <v>270</v>
      </c>
      <c r="K358" s="221">
        <f>SUM(H358+H355+16+7)</f>
        <v>54</v>
      </c>
    </row>
    <row r="359" spans="2:12" ht="15" customHeight="1" thickBot="1">
      <c r="B359" s="425"/>
      <c r="C359" s="221" t="s">
        <v>1679</v>
      </c>
      <c r="D359" s="421" t="e">
        <f t="shared" si="17"/>
        <v>#VALUE!</v>
      </c>
      <c r="E359" s="220" t="s">
        <v>1248</v>
      </c>
      <c r="G359" s="221" t="s">
        <v>692</v>
      </c>
      <c r="H359" s="221">
        <v>19</v>
      </c>
      <c r="I359" s="418" t="s">
        <v>2348</v>
      </c>
      <c r="J359" s="276">
        <v>270</v>
      </c>
      <c r="K359" s="221">
        <f>SUM(H359+H355+16+7)</f>
        <v>54</v>
      </c>
    </row>
    <row r="360" spans="2:12" ht="15" customHeight="1" thickBot="1">
      <c r="B360" s="426"/>
      <c r="C360" s="215" t="s">
        <v>1680</v>
      </c>
      <c r="D360" s="421" t="e">
        <f t="shared" si="17"/>
        <v>#VALUE!</v>
      </c>
      <c r="E360" s="214" t="s">
        <v>1248</v>
      </c>
      <c r="G360" s="215" t="s">
        <v>692</v>
      </c>
      <c r="H360" s="215">
        <v>19</v>
      </c>
      <c r="I360" s="418" t="s">
        <v>2348</v>
      </c>
      <c r="J360" s="276">
        <v>270</v>
      </c>
      <c r="K360" s="221">
        <f>SUM(H360+H355+16+7)</f>
        <v>54</v>
      </c>
    </row>
    <row r="361" spans="2:12" ht="18" thickBot="1">
      <c r="B361" s="340" t="s">
        <v>2301</v>
      </c>
      <c r="C361" s="341"/>
      <c r="E361" s="341"/>
      <c r="F361" s="341"/>
      <c r="G361" s="341"/>
      <c r="H361" s="342"/>
      <c r="K361" s="342"/>
    </row>
    <row r="362" spans="2:12" ht="17.399999999999999">
      <c r="B362" s="273" t="s">
        <v>2347</v>
      </c>
      <c r="C362" s="272"/>
      <c r="E362" s="272"/>
      <c r="F362" s="272"/>
      <c r="G362" s="271"/>
      <c r="H362" s="269"/>
      <c r="K362" s="269"/>
    </row>
    <row r="363" spans="2:12" ht="15.6">
      <c r="B363" s="261" t="s">
        <v>2346</v>
      </c>
      <c r="C363" s="209"/>
      <c r="E363" s="270"/>
      <c r="F363" s="270"/>
      <c r="G363" s="270"/>
      <c r="H363" s="269"/>
      <c r="K363" s="269"/>
    </row>
    <row r="364" spans="2:12" ht="15.6">
      <c r="B364" s="261" t="s">
        <v>2345</v>
      </c>
      <c r="C364" s="209"/>
      <c r="E364" s="230"/>
      <c r="F364" s="230"/>
      <c r="G364" s="230"/>
      <c r="H364" s="269"/>
      <c r="K364" s="269"/>
    </row>
    <row r="365" spans="2:12" ht="15.6">
      <c r="B365" s="261" t="s">
        <v>2344</v>
      </c>
      <c r="C365" s="209"/>
      <c r="E365" s="230"/>
      <c r="F365" s="230"/>
      <c r="G365" s="230"/>
      <c r="H365" s="269"/>
      <c r="K365" s="269"/>
    </row>
    <row r="366" spans="2:12" ht="15.6">
      <c r="B366" s="261" t="s">
        <v>2343</v>
      </c>
      <c r="C366" s="209"/>
      <c r="E366" s="230"/>
      <c r="F366" s="230"/>
      <c r="G366" s="230"/>
      <c r="H366" s="269"/>
      <c r="K366" s="269"/>
    </row>
    <row r="367" spans="2:12" ht="15.6">
      <c r="B367" s="261" t="s">
        <v>2342</v>
      </c>
      <c r="C367" s="209"/>
      <c r="E367" s="230"/>
      <c r="F367" s="230"/>
      <c r="G367" s="230"/>
      <c r="H367" s="269"/>
      <c r="K367" s="269"/>
    </row>
    <row r="368" spans="2:12" ht="15.6">
      <c r="B368" s="261" t="s">
        <v>2341</v>
      </c>
      <c r="C368" s="209"/>
      <c r="E368" s="230"/>
      <c r="F368" s="230"/>
      <c r="G368" s="230"/>
      <c r="H368" s="269"/>
      <c r="K368" s="269"/>
    </row>
    <row r="369" spans="2:11" ht="15.6">
      <c r="B369" s="261" t="s">
        <v>2340</v>
      </c>
      <c r="C369" s="209"/>
      <c r="E369" s="230"/>
      <c r="F369" s="230"/>
      <c r="G369" s="230"/>
      <c r="H369" s="258"/>
      <c r="K369" s="258"/>
    </row>
    <row r="370" spans="2:11" ht="15.6">
      <c r="B370" s="261" t="s">
        <v>2339</v>
      </c>
      <c r="C370" s="260"/>
      <c r="E370" s="230"/>
      <c r="F370" s="230"/>
      <c r="G370" s="259"/>
      <c r="H370" s="258"/>
      <c r="K370" s="258"/>
    </row>
    <row r="371" spans="2:11" ht="15.6">
      <c r="B371" s="261" t="s">
        <v>2338</v>
      </c>
      <c r="C371" s="260"/>
      <c r="E371" s="230"/>
      <c r="F371" s="230"/>
      <c r="G371" s="259"/>
      <c r="H371" s="258"/>
      <c r="K371" s="258"/>
    </row>
    <row r="372" spans="2:11" ht="15.6">
      <c r="B372" s="261" t="s">
        <v>2337</v>
      </c>
      <c r="C372" s="260"/>
      <c r="E372" s="230"/>
      <c r="F372" s="230"/>
      <c r="G372" s="259"/>
      <c r="H372" s="258"/>
      <c r="K372" s="258"/>
    </row>
    <row r="373" spans="2:11" ht="15.6">
      <c r="B373" s="261" t="s">
        <v>2336</v>
      </c>
      <c r="C373" s="260"/>
      <c r="E373" s="230"/>
      <c r="F373" s="230"/>
      <c r="G373" s="259"/>
      <c r="H373" s="258"/>
      <c r="K373" s="258"/>
    </row>
    <row r="374" spans="2:11" ht="16.2" thickBot="1">
      <c r="B374" s="268" t="s">
        <v>2335</v>
      </c>
      <c r="C374" s="266"/>
      <c r="E374" s="265"/>
      <c r="F374" s="265"/>
      <c r="G374" s="264"/>
      <c r="H374" s="267"/>
      <c r="K374" s="267"/>
    </row>
    <row r="375" spans="2:11" ht="16.2" thickBot="1">
      <c r="B375" s="263"/>
      <c r="C375" s="266"/>
      <c r="E375" s="265"/>
      <c r="F375" s="265"/>
      <c r="G375" s="264"/>
      <c r="H375" s="263"/>
      <c r="K375" s="263"/>
    </row>
    <row r="376" spans="2:11" ht="18" thickBot="1">
      <c r="B376" s="340" t="s">
        <v>2301</v>
      </c>
      <c r="C376" s="341"/>
      <c r="E376" s="341"/>
      <c r="F376" s="341"/>
      <c r="G376" s="341"/>
      <c r="H376" s="342"/>
      <c r="K376" s="342"/>
    </row>
    <row r="377" spans="2:11" ht="17.399999999999999">
      <c r="B377" s="261" t="s">
        <v>2334</v>
      </c>
      <c r="C377" s="262"/>
      <c r="E377" s="262"/>
      <c r="F377" s="262"/>
      <c r="G377" s="262"/>
      <c r="H377" s="258"/>
      <c r="K377" s="258"/>
    </row>
    <row r="378" spans="2:11" ht="15.6">
      <c r="B378" s="261" t="s">
        <v>2333</v>
      </c>
      <c r="C378" s="260"/>
      <c r="E378" s="230"/>
      <c r="F378" s="230"/>
      <c r="G378" s="259"/>
      <c r="H378" s="258"/>
      <c r="K378" s="258"/>
    </row>
    <row r="379" spans="2:11" ht="25.8" thickBot="1">
      <c r="B379" s="343" t="s">
        <v>2332</v>
      </c>
      <c r="C379" s="257"/>
      <c r="E379" s="257"/>
      <c r="F379" s="257"/>
      <c r="G379" s="257"/>
      <c r="H379" s="427"/>
      <c r="K379" s="427"/>
    </row>
  </sheetData>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3E175-7F9C-4B44-8243-84A4888E6964}">
  <sheetPr codeName="Sheet5"/>
  <dimension ref="A1:AA43"/>
  <sheetViews>
    <sheetView workbookViewId="0">
      <selection activeCell="G374" sqref="G374"/>
    </sheetView>
  </sheetViews>
  <sheetFormatPr defaultRowHeight="13.2"/>
  <cols>
    <col min="2" max="2" width="17.33203125" customWidth="1"/>
  </cols>
  <sheetData>
    <row r="1" spans="2:27" ht="17.399999999999999">
      <c r="B1" s="196" t="s">
        <v>2252</v>
      </c>
    </row>
    <row r="2" spans="2:27">
      <c r="B2" s="193"/>
      <c r="C2" s="873" t="s">
        <v>616</v>
      </c>
      <c r="D2" s="873"/>
      <c r="E2" s="873"/>
      <c r="F2" s="873"/>
      <c r="G2" s="873"/>
      <c r="H2" s="874" t="s">
        <v>617</v>
      </c>
      <c r="I2" s="875"/>
      <c r="J2" s="875"/>
      <c r="K2" s="875"/>
      <c r="L2" s="876"/>
      <c r="M2" s="874" t="s">
        <v>615</v>
      </c>
      <c r="N2" s="875"/>
      <c r="O2" s="875"/>
      <c r="P2" s="875"/>
      <c r="Q2" s="876"/>
      <c r="R2" s="874" t="s">
        <v>1042</v>
      </c>
      <c r="S2" s="875"/>
      <c r="T2" s="875"/>
      <c r="U2" s="875"/>
      <c r="V2" s="876"/>
      <c r="W2" s="877" t="s">
        <v>2253</v>
      </c>
      <c r="X2" s="878"/>
      <c r="Y2" s="878"/>
      <c r="Z2" s="878"/>
      <c r="AA2" s="878"/>
    </row>
    <row r="3" spans="2:27" ht="14.4">
      <c r="B3" s="197" t="s">
        <v>124</v>
      </c>
      <c r="C3" s="198">
        <v>59</v>
      </c>
      <c r="D3" s="198">
        <v>59</v>
      </c>
      <c r="E3" s="198">
        <v>59</v>
      </c>
      <c r="F3" s="198" t="s">
        <v>633</v>
      </c>
      <c r="G3" s="199">
        <v>6</v>
      </c>
      <c r="H3" s="198">
        <v>59</v>
      </c>
      <c r="I3" s="198">
        <v>59</v>
      </c>
      <c r="J3" s="198">
        <v>59</v>
      </c>
      <c r="K3" s="198" t="s">
        <v>633</v>
      </c>
      <c r="L3" s="199">
        <v>4</v>
      </c>
      <c r="M3" s="198">
        <v>59</v>
      </c>
      <c r="N3" s="198">
        <v>59</v>
      </c>
      <c r="O3" s="198">
        <v>59</v>
      </c>
      <c r="P3" s="198" t="s">
        <v>633</v>
      </c>
      <c r="Q3" s="199">
        <v>4</v>
      </c>
      <c r="R3" s="198">
        <v>87.5</v>
      </c>
      <c r="S3" s="198">
        <v>87.5</v>
      </c>
      <c r="T3" s="198">
        <v>87.5</v>
      </c>
      <c r="U3" s="198" t="s">
        <v>633</v>
      </c>
      <c r="V3" s="199">
        <v>10</v>
      </c>
      <c r="W3" s="198">
        <v>135</v>
      </c>
      <c r="X3" s="198">
        <v>135</v>
      </c>
      <c r="Y3" s="198">
        <v>135</v>
      </c>
      <c r="Z3" s="199" t="s">
        <v>633</v>
      </c>
      <c r="AA3" s="200">
        <v>19</v>
      </c>
    </row>
    <row r="4" spans="2:27" ht="14.4">
      <c r="B4" s="197" t="s">
        <v>655</v>
      </c>
      <c r="C4" s="198">
        <v>178</v>
      </c>
      <c r="D4" s="198">
        <v>288</v>
      </c>
      <c r="E4" s="198">
        <v>178</v>
      </c>
      <c r="F4" s="198" t="s">
        <v>665</v>
      </c>
      <c r="G4" s="199">
        <v>19</v>
      </c>
      <c r="H4" s="198">
        <v>188</v>
      </c>
      <c r="I4" s="198">
        <v>198</v>
      </c>
      <c r="J4" s="198">
        <v>188</v>
      </c>
      <c r="K4" s="198" t="s">
        <v>665</v>
      </c>
      <c r="L4" s="199">
        <v>20</v>
      </c>
      <c r="M4" s="198">
        <v>198</v>
      </c>
      <c r="N4" s="198">
        <v>208</v>
      </c>
      <c r="O4" s="198">
        <v>198</v>
      </c>
      <c r="P4" s="201" t="s">
        <v>665</v>
      </c>
      <c r="Q4" s="199">
        <v>11</v>
      </c>
      <c r="R4" s="198" t="s">
        <v>690</v>
      </c>
      <c r="S4" s="198" t="s">
        <v>690</v>
      </c>
      <c r="T4" s="198" t="s">
        <v>690</v>
      </c>
      <c r="U4" s="198" t="s">
        <v>690</v>
      </c>
      <c r="V4" s="198" t="s">
        <v>690</v>
      </c>
      <c r="W4" s="198" t="s">
        <v>690</v>
      </c>
      <c r="X4" s="198" t="s">
        <v>690</v>
      </c>
      <c r="Y4" s="198" t="s">
        <v>690</v>
      </c>
      <c r="Z4" s="198" t="s">
        <v>690</v>
      </c>
      <c r="AA4" s="202" t="s">
        <v>690</v>
      </c>
    </row>
    <row r="5" spans="2:27" ht="14.4">
      <c r="B5" s="197" t="s">
        <v>207</v>
      </c>
      <c r="C5" s="198">
        <v>68</v>
      </c>
      <c r="D5" s="198">
        <v>68</v>
      </c>
      <c r="E5" s="198">
        <v>68</v>
      </c>
      <c r="F5" s="198" t="s">
        <v>633</v>
      </c>
      <c r="G5" s="199">
        <v>10</v>
      </c>
      <c r="H5" s="198">
        <v>68</v>
      </c>
      <c r="I5" s="198">
        <v>68</v>
      </c>
      <c r="J5" s="198">
        <v>68</v>
      </c>
      <c r="K5" s="198" t="s">
        <v>633</v>
      </c>
      <c r="L5" s="199">
        <v>12</v>
      </c>
      <c r="M5" s="198">
        <v>68</v>
      </c>
      <c r="N5" s="198">
        <v>68</v>
      </c>
      <c r="O5" s="198">
        <v>68</v>
      </c>
      <c r="P5" s="201" t="s">
        <v>633</v>
      </c>
      <c r="Q5" s="199">
        <v>7</v>
      </c>
      <c r="R5" s="198">
        <v>113</v>
      </c>
      <c r="S5" s="198">
        <v>113</v>
      </c>
      <c r="T5" s="198">
        <v>113</v>
      </c>
      <c r="U5" s="198" t="s">
        <v>1084</v>
      </c>
      <c r="V5" s="198">
        <v>18</v>
      </c>
      <c r="W5" s="198" t="s">
        <v>690</v>
      </c>
      <c r="X5" s="198" t="s">
        <v>690</v>
      </c>
      <c r="Y5" s="198" t="s">
        <v>690</v>
      </c>
      <c r="Z5" s="198" t="s">
        <v>690</v>
      </c>
      <c r="AA5" s="202" t="s">
        <v>690</v>
      </c>
    </row>
    <row r="6" spans="2:27" ht="14.4">
      <c r="B6" s="197" t="s">
        <v>656</v>
      </c>
      <c r="C6" s="198">
        <v>158</v>
      </c>
      <c r="D6" s="198">
        <v>383</v>
      </c>
      <c r="E6" s="198">
        <v>158</v>
      </c>
      <c r="F6" s="198" t="s">
        <v>665</v>
      </c>
      <c r="G6" s="199">
        <v>19</v>
      </c>
      <c r="H6" s="198">
        <v>158</v>
      </c>
      <c r="I6" s="198">
        <v>383</v>
      </c>
      <c r="J6" s="198">
        <v>158</v>
      </c>
      <c r="K6" s="198" t="s">
        <v>665</v>
      </c>
      <c r="L6" s="199">
        <v>17</v>
      </c>
      <c r="M6" s="198">
        <v>158</v>
      </c>
      <c r="N6" s="198">
        <v>383</v>
      </c>
      <c r="O6" s="198">
        <v>158</v>
      </c>
      <c r="P6" s="201" t="s">
        <v>665</v>
      </c>
      <c r="Q6" s="199">
        <v>11</v>
      </c>
      <c r="R6" s="198" t="s">
        <v>690</v>
      </c>
      <c r="S6" s="198" t="s">
        <v>690</v>
      </c>
      <c r="T6" s="198" t="s">
        <v>690</v>
      </c>
      <c r="U6" s="198" t="s">
        <v>690</v>
      </c>
      <c r="V6" s="198" t="s">
        <v>690</v>
      </c>
      <c r="W6" s="198" t="s">
        <v>690</v>
      </c>
      <c r="X6" s="198" t="s">
        <v>690</v>
      </c>
      <c r="Y6" s="198" t="s">
        <v>690</v>
      </c>
      <c r="Z6" s="198" t="s">
        <v>690</v>
      </c>
      <c r="AA6" s="202" t="s">
        <v>690</v>
      </c>
    </row>
    <row r="7" spans="2:27" ht="14.4">
      <c r="B7" s="197" t="s">
        <v>657</v>
      </c>
      <c r="C7" s="198">
        <v>148</v>
      </c>
      <c r="D7" s="198">
        <v>368</v>
      </c>
      <c r="E7" s="198">
        <v>148</v>
      </c>
      <c r="F7" s="198" t="s">
        <v>665</v>
      </c>
      <c r="G7" s="199">
        <v>19</v>
      </c>
      <c r="H7" s="198">
        <v>148</v>
      </c>
      <c r="I7" s="198">
        <v>368</v>
      </c>
      <c r="J7" s="198">
        <v>148</v>
      </c>
      <c r="K7" s="198" t="s">
        <v>665</v>
      </c>
      <c r="L7" s="199">
        <v>17</v>
      </c>
      <c r="M7" s="198">
        <v>148</v>
      </c>
      <c r="N7" s="198">
        <v>368</v>
      </c>
      <c r="O7" s="198">
        <v>148</v>
      </c>
      <c r="P7" s="201" t="s">
        <v>665</v>
      </c>
      <c r="Q7" s="199">
        <v>10</v>
      </c>
      <c r="R7" s="198" t="s">
        <v>690</v>
      </c>
      <c r="S7" s="198" t="s">
        <v>690</v>
      </c>
      <c r="T7" s="198" t="s">
        <v>690</v>
      </c>
      <c r="U7" s="198" t="s">
        <v>690</v>
      </c>
      <c r="V7" s="198" t="s">
        <v>690</v>
      </c>
      <c r="W7" s="198" t="s">
        <v>690</v>
      </c>
      <c r="X7" s="198" t="s">
        <v>690</v>
      </c>
      <c r="Y7" s="198" t="s">
        <v>690</v>
      </c>
      <c r="Z7" s="198" t="s">
        <v>690</v>
      </c>
      <c r="AA7" s="202" t="s">
        <v>690</v>
      </c>
    </row>
    <row r="8" spans="2:27" ht="14.4">
      <c r="B8" s="197" t="s">
        <v>277</v>
      </c>
      <c r="C8" s="198">
        <v>93</v>
      </c>
      <c r="D8" s="198">
        <v>203</v>
      </c>
      <c r="E8" s="198">
        <v>93</v>
      </c>
      <c r="F8" s="198" t="s">
        <v>667</v>
      </c>
      <c r="G8" s="199">
        <v>9</v>
      </c>
      <c r="H8" s="198">
        <v>93</v>
      </c>
      <c r="I8" s="198">
        <v>203</v>
      </c>
      <c r="J8" s="198">
        <v>93</v>
      </c>
      <c r="K8" s="198" t="s">
        <v>667</v>
      </c>
      <c r="L8" s="199">
        <v>10</v>
      </c>
      <c r="M8" s="198">
        <v>93</v>
      </c>
      <c r="N8" s="198">
        <v>203</v>
      </c>
      <c r="O8" s="198">
        <v>93</v>
      </c>
      <c r="P8" s="201" t="s">
        <v>667</v>
      </c>
      <c r="Q8" s="199">
        <v>9</v>
      </c>
      <c r="R8" s="198" t="s">
        <v>690</v>
      </c>
      <c r="S8" s="198" t="s">
        <v>690</v>
      </c>
      <c r="T8" s="198" t="s">
        <v>690</v>
      </c>
      <c r="U8" s="198" t="s">
        <v>690</v>
      </c>
      <c r="V8" s="198" t="s">
        <v>690</v>
      </c>
      <c r="W8" s="198" t="s">
        <v>690</v>
      </c>
      <c r="X8" s="198" t="s">
        <v>690</v>
      </c>
      <c r="Y8" s="198" t="s">
        <v>690</v>
      </c>
      <c r="Z8" s="198" t="s">
        <v>690</v>
      </c>
      <c r="AA8" s="202" t="s">
        <v>690</v>
      </c>
    </row>
    <row r="9" spans="2:27" ht="14.4">
      <c r="B9" s="197" t="s">
        <v>654</v>
      </c>
      <c r="C9" s="198">
        <v>163</v>
      </c>
      <c r="D9" s="198">
        <v>423</v>
      </c>
      <c r="E9" s="198">
        <v>163</v>
      </c>
      <c r="F9" s="198" t="s">
        <v>665</v>
      </c>
      <c r="G9" s="199">
        <v>17</v>
      </c>
      <c r="H9" s="198">
        <v>163</v>
      </c>
      <c r="I9" s="198">
        <v>423</v>
      </c>
      <c r="J9" s="198">
        <v>163</v>
      </c>
      <c r="K9" s="198" t="s">
        <v>665</v>
      </c>
      <c r="L9" s="199">
        <v>18</v>
      </c>
      <c r="M9" s="198">
        <v>163</v>
      </c>
      <c r="N9" s="198">
        <v>433</v>
      </c>
      <c r="O9" s="198">
        <v>163</v>
      </c>
      <c r="P9" s="201" t="s">
        <v>665</v>
      </c>
      <c r="Q9" s="199">
        <v>11</v>
      </c>
      <c r="R9" s="198" t="s">
        <v>690</v>
      </c>
      <c r="S9" s="198" t="s">
        <v>690</v>
      </c>
      <c r="T9" s="198" t="s">
        <v>690</v>
      </c>
      <c r="U9" s="198" t="s">
        <v>690</v>
      </c>
      <c r="V9" s="198" t="s">
        <v>690</v>
      </c>
      <c r="W9" s="198" t="s">
        <v>690</v>
      </c>
      <c r="X9" s="198" t="s">
        <v>690</v>
      </c>
      <c r="Y9" s="198" t="s">
        <v>690</v>
      </c>
      <c r="Z9" s="198" t="s">
        <v>690</v>
      </c>
      <c r="AA9" s="202" t="s">
        <v>690</v>
      </c>
    </row>
    <row r="10" spans="2:27" ht="14.4">
      <c r="B10" s="197" t="s">
        <v>2</v>
      </c>
      <c r="C10" s="198">
        <v>68</v>
      </c>
      <c r="D10" s="198">
        <v>68</v>
      </c>
      <c r="E10" s="198">
        <v>68</v>
      </c>
      <c r="F10" s="198" t="s">
        <v>633</v>
      </c>
      <c r="G10" s="199">
        <v>10</v>
      </c>
      <c r="H10" s="198">
        <v>68</v>
      </c>
      <c r="I10" s="198">
        <v>68</v>
      </c>
      <c r="J10" s="198">
        <v>68</v>
      </c>
      <c r="K10" s="198" t="s">
        <v>633</v>
      </c>
      <c r="L10" s="199">
        <v>12</v>
      </c>
      <c r="M10" s="198">
        <v>68</v>
      </c>
      <c r="N10" s="198">
        <v>68</v>
      </c>
      <c r="O10" s="198">
        <v>68</v>
      </c>
      <c r="P10" s="201" t="s">
        <v>633</v>
      </c>
      <c r="Q10" s="199">
        <v>7</v>
      </c>
      <c r="R10" s="198" t="s">
        <v>690</v>
      </c>
      <c r="S10" s="198" t="s">
        <v>690</v>
      </c>
      <c r="T10" s="198" t="s">
        <v>690</v>
      </c>
      <c r="U10" s="198" t="s">
        <v>690</v>
      </c>
      <c r="V10" s="198" t="s">
        <v>690</v>
      </c>
      <c r="W10" s="198" t="s">
        <v>690</v>
      </c>
      <c r="X10" s="198" t="s">
        <v>690</v>
      </c>
      <c r="Y10" s="198" t="s">
        <v>690</v>
      </c>
      <c r="Z10" s="198" t="s">
        <v>690</v>
      </c>
      <c r="AA10" s="202" t="s">
        <v>690</v>
      </c>
    </row>
    <row r="11" spans="2:27" ht="14.4">
      <c r="B11" s="197" t="s">
        <v>658</v>
      </c>
      <c r="C11" s="198">
        <v>103</v>
      </c>
      <c r="D11" s="198">
        <v>103</v>
      </c>
      <c r="E11" s="198">
        <v>103</v>
      </c>
      <c r="F11" s="198" t="s">
        <v>667</v>
      </c>
      <c r="G11" s="199">
        <v>9</v>
      </c>
      <c r="H11" s="198">
        <v>103</v>
      </c>
      <c r="I11" s="198">
        <v>103</v>
      </c>
      <c r="J11" s="198">
        <v>103</v>
      </c>
      <c r="K11" s="198" t="s">
        <v>667</v>
      </c>
      <c r="L11" s="199">
        <v>10</v>
      </c>
      <c r="M11" s="198">
        <v>103</v>
      </c>
      <c r="N11" s="198">
        <v>103</v>
      </c>
      <c r="O11" s="198">
        <v>103</v>
      </c>
      <c r="P11" s="201" t="s">
        <v>667</v>
      </c>
      <c r="Q11" s="199">
        <v>8</v>
      </c>
      <c r="R11" s="198" t="s">
        <v>690</v>
      </c>
      <c r="S11" s="198" t="s">
        <v>690</v>
      </c>
      <c r="T11" s="198" t="s">
        <v>690</v>
      </c>
      <c r="U11" s="198" t="s">
        <v>690</v>
      </c>
      <c r="V11" s="198" t="s">
        <v>690</v>
      </c>
      <c r="W11" s="198" t="s">
        <v>690</v>
      </c>
      <c r="X11" s="198" t="s">
        <v>690</v>
      </c>
      <c r="Y11" s="198" t="s">
        <v>690</v>
      </c>
      <c r="Z11" s="198" t="s">
        <v>690</v>
      </c>
      <c r="AA11" s="202" t="s">
        <v>690</v>
      </c>
    </row>
    <row r="12" spans="2:27" ht="14.4">
      <c r="B12" s="197" t="s">
        <v>538</v>
      </c>
      <c r="C12" s="198">
        <v>123</v>
      </c>
      <c r="D12" s="198">
        <v>303</v>
      </c>
      <c r="E12" s="198">
        <v>123</v>
      </c>
      <c r="F12" s="198" t="s">
        <v>667</v>
      </c>
      <c r="G12" s="199">
        <v>10</v>
      </c>
      <c r="H12" s="198">
        <v>123</v>
      </c>
      <c r="I12" s="198">
        <v>303</v>
      </c>
      <c r="J12" s="198">
        <v>123</v>
      </c>
      <c r="K12" s="198" t="s">
        <v>667</v>
      </c>
      <c r="L12" s="199">
        <v>11</v>
      </c>
      <c r="M12" s="198">
        <v>123</v>
      </c>
      <c r="N12" s="198">
        <v>303</v>
      </c>
      <c r="O12" s="198">
        <v>123</v>
      </c>
      <c r="P12" s="201" t="s">
        <v>667</v>
      </c>
      <c r="Q12" s="199">
        <v>8</v>
      </c>
      <c r="R12" s="198" t="s">
        <v>690</v>
      </c>
      <c r="S12" s="198" t="s">
        <v>690</v>
      </c>
      <c r="T12" s="198" t="s">
        <v>690</v>
      </c>
      <c r="U12" s="198" t="s">
        <v>690</v>
      </c>
      <c r="V12" s="198" t="s">
        <v>690</v>
      </c>
      <c r="W12" s="198" t="s">
        <v>690</v>
      </c>
      <c r="X12" s="198" t="s">
        <v>690</v>
      </c>
      <c r="Y12" s="198" t="s">
        <v>690</v>
      </c>
      <c r="Z12" s="198" t="s">
        <v>690</v>
      </c>
      <c r="AA12" s="202" t="s">
        <v>690</v>
      </c>
    </row>
    <row r="13" spans="2:27" ht="14.4">
      <c r="B13" s="197" t="s">
        <v>659</v>
      </c>
      <c r="C13" s="198">
        <v>148</v>
      </c>
      <c r="D13" s="198">
        <v>250.1</v>
      </c>
      <c r="E13" s="198">
        <v>148</v>
      </c>
      <c r="F13" s="198" t="s">
        <v>665</v>
      </c>
      <c r="G13" s="199">
        <v>20</v>
      </c>
      <c r="H13" s="198">
        <v>148</v>
      </c>
      <c r="I13" s="198">
        <v>250.1</v>
      </c>
      <c r="J13" s="198">
        <v>148</v>
      </c>
      <c r="K13" s="198" t="s">
        <v>665</v>
      </c>
      <c r="L13" s="199">
        <v>21</v>
      </c>
      <c r="M13" s="198">
        <v>148</v>
      </c>
      <c r="N13" s="198">
        <v>250.1</v>
      </c>
      <c r="O13" s="198">
        <v>148</v>
      </c>
      <c r="P13" s="201" t="s">
        <v>665</v>
      </c>
      <c r="Q13" s="199">
        <v>12</v>
      </c>
      <c r="R13" s="198" t="s">
        <v>690</v>
      </c>
      <c r="S13" s="198" t="s">
        <v>690</v>
      </c>
      <c r="T13" s="198" t="s">
        <v>690</v>
      </c>
      <c r="U13" s="198" t="s">
        <v>690</v>
      </c>
      <c r="V13" s="198" t="s">
        <v>690</v>
      </c>
      <c r="W13" s="198" t="s">
        <v>690</v>
      </c>
      <c r="X13" s="198" t="s">
        <v>690</v>
      </c>
      <c r="Y13" s="198" t="s">
        <v>690</v>
      </c>
      <c r="Z13" s="198" t="s">
        <v>690</v>
      </c>
      <c r="AA13" s="202" t="s">
        <v>690</v>
      </c>
    </row>
    <row r="14" spans="2:27" ht="14.4">
      <c r="B14" s="197" t="s">
        <v>539</v>
      </c>
      <c r="C14" s="198">
        <v>123</v>
      </c>
      <c r="D14" s="198">
        <v>303</v>
      </c>
      <c r="E14" s="198">
        <v>123</v>
      </c>
      <c r="F14" s="198" t="s">
        <v>667</v>
      </c>
      <c r="G14" s="199">
        <v>10</v>
      </c>
      <c r="H14" s="198">
        <v>123</v>
      </c>
      <c r="I14" s="198">
        <v>303</v>
      </c>
      <c r="J14" s="198">
        <v>123</v>
      </c>
      <c r="K14" s="198" t="s">
        <v>667</v>
      </c>
      <c r="L14" s="199">
        <v>11</v>
      </c>
      <c r="M14" s="198">
        <v>123</v>
      </c>
      <c r="N14" s="198">
        <v>303</v>
      </c>
      <c r="O14" s="198">
        <v>123</v>
      </c>
      <c r="P14" s="201" t="s">
        <v>667</v>
      </c>
      <c r="Q14" s="199">
        <v>9</v>
      </c>
      <c r="R14" s="198" t="s">
        <v>690</v>
      </c>
      <c r="S14" s="198" t="s">
        <v>690</v>
      </c>
      <c r="T14" s="198" t="s">
        <v>690</v>
      </c>
      <c r="U14" s="198" t="s">
        <v>667</v>
      </c>
      <c r="V14" s="198" t="s">
        <v>690</v>
      </c>
      <c r="W14" s="198" t="s">
        <v>690</v>
      </c>
      <c r="X14" s="198" t="s">
        <v>690</v>
      </c>
      <c r="Y14" s="198" t="s">
        <v>690</v>
      </c>
      <c r="Z14" s="198" t="s">
        <v>690</v>
      </c>
      <c r="AA14" s="202" t="s">
        <v>690</v>
      </c>
    </row>
    <row r="15" spans="2:27" ht="14.4">
      <c r="B15" s="197" t="s">
        <v>660</v>
      </c>
      <c r="C15" s="198">
        <v>148</v>
      </c>
      <c r="D15" s="198">
        <v>393</v>
      </c>
      <c r="E15" s="198">
        <v>148</v>
      </c>
      <c r="F15" s="198" t="s">
        <v>665</v>
      </c>
      <c r="G15" s="199">
        <v>19</v>
      </c>
      <c r="H15" s="198">
        <v>148</v>
      </c>
      <c r="I15" s="198">
        <v>393</v>
      </c>
      <c r="J15" s="198">
        <v>148</v>
      </c>
      <c r="K15" s="198" t="s">
        <v>665</v>
      </c>
      <c r="L15" s="199">
        <v>20</v>
      </c>
      <c r="M15" s="198">
        <v>148</v>
      </c>
      <c r="N15" s="198">
        <v>393</v>
      </c>
      <c r="O15" s="198">
        <v>148</v>
      </c>
      <c r="P15" s="201" t="s">
        <v>665</v>
      </c>
      <c r="Q15" s="199">
        <v>12</v>
      </c>
      <c r="R15" s="198" t="s">
        <v>690</v>
      </c>
      <c r="S15" s="198" t="s">
        <v>690</v>
      </c>
      <c r="T15" s="198" t="s">
        <v>690</v>
      </c>
      <c r="U15" s="198" t="s">
        <v>690</v>
      </c>
      <c r="V15" s="198" t="s">
        <v>690</v>
      </c>
      <c r="W15" s="198" t="s">
        <v>690</v>
      </c>
      <c r="X15" s="198" t="s">
        <v>690</v>
      </c>
      <c r="Y15" s="198" t="s">
        <v>690</v>
      </c>
      <c r="Z15" s="198" t="s">
        <v>690</v>
      </c>
      <c r="AA15" s="202" t="s">
        <v>690</v>
      </c>
    </row>
    <row r="16" spans="2:27" ht="14.4">
      <c r="B16" s="197" t="s">
        <v>661</v>
      </c>
      <c r="C16" s="198">
        <v>118</v>
      </c>
      <c r="D16" s="198">
        <v>288</v>
      </c>
      <c r="E16" s="198">
        <v>118</v>
      </c>
      <c r="F16" s="198" t="s">
        <v>665</v>
      </c>
      <c r="G16" s="199">
        <v>10</v>
      </c>
      <c r="H16" s="198">
        <v>118</v>
      </c>
      <c r="I16" s="198">
        <v>288</v>
      </c>
      <c r="J16" s="198">
        <v>118</v>
      </c>
      <c r="K16" s="198" t="s">
        <v>665</v>
      </c>
      <c r="L16" s="199">
        <v>11</v>
      </c>
      <c r="M16" s="198">
        <v>118</v>
      </c>
      <c r="N16" s="198">
        <v>288</v>
      </c>
      <c r="O16" s="198">
        <v>118</v>
      </c>
      <c r="P16" s="201" t="s">
        <v>665</v>
      </c>
      <c r="Q16" s="199">
        <v>9</v>
      </c>
      <c r="R16" s="198" t="s">
        <v>690</v>
      </c>
      <c r="S16" s="198" t="s">
        <v>690</v>
      </c>
      <c r="T16" s="198" t="s">
        <v>690</v>
      </c>
      <c r="U16" s="198" t="s">
        <v>690</v>
      </c>
      <c r="V16" s="198" t="s">
        <v>690</v>
      </c>
      <c r="W16" s="198" t="s">
        <v>690</v>
      </c>
      <c r="X16" s="198" t="s">
        <v>690</v>
      </c>
      <c r="Y16" s="198" t="s">
        <v>690</v>
      </c>
      <c r="Z16" s="198" t="s">
        <v>690</v>
      </c>
      <c r="AA16" s="202" t="s">
        <v>690</v>
      </c>
    </row>
    <row r="17" spans="1:27" ht="14.4">
      <c r="B17" s="197" t="s">
        <v>663</v>
      </c>
      <c r="C17" s="198">
        <v>158</v>
      </c>
      <c r="D17" s="198">
        <v>383</v>
      </c>
      <c r="E17" s="198">
        <v>158</v>
      </c>
      <c r="F17" s="198" t="s">
        <v>665</v>
      </c>
      <c r="G17" s="199">
        <v>19</v>
      </c>
      <c r="H17" s="198">
        <v>158</v>
      </c>
      <c r="I17" s="198">
        <v>383</v>
      </c>
      <c r="J17" s="198">
        <v>158</v>
      </c>
      <c r="K17" s="198" t="s">
        <v>665</v>
      </c>
      <c r="L17" s="199">
        <v>17</v>
      </c>
      <c r="M17" s="198">
        <v>158</v>
      </c>
      <c r="N17" s="198">
        <v>383</v>
      </c>
      <c r="O17" s="198">
        <v>158</v>
      </c>
      <c r="P17" s="201" t="s">
        <v>665</v>
      </c>
      <c r="Q17" s="199">
        <v>11</v>
      </c>
      <c r="R17" s="198" t="s">
        <v>690</v>
      </c>
      <c r="S17" s="198" t="s">
        <v>690</v>
      </c>
      <c r="T17" s="198" t="s">
        <v>690</v>
      </c>
      <c r="U17" s="198" t="s">
        <v>690</v>
      </c>
      <c r="V17" s="198" t="s">
        <v>690</v>
      </c>
      <c r="W17" s="198" t="s">
        <v>690</v>
      </c>
      <c r="X17" s="198" t="s">
        <v>690</v>
      </c>
      <c r="Y17" s="198" t="s">
        <v>690</v>
      </c>
      <c r="Z17" s="198" t="s">
        <v>690</v>
      </c>
      <c r="AA17" s="202" t="s">
        <v>690</v>
      </c>
    </row>
    <row r="18" spans="1:27" ht="14.4">
      <c r="B18" s="197" t="s">
        <v>662</v>
      </c>
      <c r="C18" s="198">
        <v>208</v>
      </c>
      <c r="D18" s="198">
        <v>478</v>
      </c>
      <c r="E18" s="198">
        <v>208</v>
      </c>
      <c r="F18" s="198" t="s">
        <v>665</v>
      </c>
      <c r="G18" s="199">
        <v>19</v>
      </c>
      <c r="H18" s="198">
        <v>208</v>
      </c>
      <c r="I18" s="198">
        <v>478</v>
      </c>
      <c r="J18" s="198">
        <v>208</v>
      </c>
      <c r="K18" s="198" t="s">
        <v>665</v>
      </c>
      <c r="L18" s="199">
        <v>17</v>
      </c>
      <c r="M18" s="198">
        <v>208</v>
      </c>
      <c r="N18" s="198">
        <v>478</v>
      </c>
      <c r="O18" s="198">
        <v>208</v>
      </c>
      <c r="P18" s="201" t="s">
        <v>665</v>
      </c>
      <c r="Q18" s="199">
        <v>11</v>
      </c>
      <c r="R18" s="198" t="s">
        <v>690</v>
      </c>
      <c r="S18" s="198" t="s">
        <v>690</v>
      </c>
      <c r="T18" s="198" t="s">
        <v>690</v>
      </c>
      <c r="U18" s="198" t="s">
        <v>690</v>
      </c>
      <c r="V18" s="198" t="s">
        <v>690</v>
      </c>
      <c r="W18" s="198" t="s">
        <v>690</v>
      </c>
      <c r="X18" s="198" t="s">
        <v>690</v>
      </c>
      <c r="Y18" s="198" t="s">
        <v>690</v>
      </c>
      <c r="Z18" s="198" t="s">
        <v>690</v>
      </c>
      <c r="AA18" s="202" t="s">
        <v>690</v>
      </c>
    </row>
    <row r="19" spans="1:27" ht="14.4">
      <c r="B19" s="197" t="s">
        <v>664</v>
      </c>
      <c r="C19" s="198">
        <v>108</v>
      </c>
      <c r="D19" s="198">
        <v>268</v>
      </c>
      <c r="E19" s="198">
        <v>108</v>
      </c>
      <c r="F19" s="198" t="s">
        <v>667</v>
      </c>
      <c r="G19" s="199">
        <v>10</v>
      </c>
      <c r="H19" s="198">
        <v>108</v>
      </c>
      <c r="I19" s="198">
        <v>268</v>
      </c>
      <c r="J19" s="198">
        <v>108</v>
      </c>
      <c r="K19" s="198" t="s">
        <v>667</v>
      </c>
      <c r="L19" s="199">
        <v>11</v>
      </c>
      <c r="M19" s="198">
        <v>108</v>
      </c>
      <c r="N19" s="198">
        <v>268</v>
      </c>
      <c r="O19" s="198">
        <v>108</v>
      </c>
      <c r="P19" s="201" t="s">
        <v>667</v>
      </c>
      <c r="Q19" s="199">
        <v>9</v>
      </c>
      <c r="R19" s="198" t="s">
        <v>690</v>
      </c>
      <c r="S19" s="198" t="s">
        <v>690</v>
      </c>
      <c r="T19" s="198" t="s">
        <v>690</v>
      </c>
      <c r="U19" s="198" t="s">
        <v>690</v>
      </c>
      <c r="V19" s="198" t="s">
        <v>690</v>
      </c>
      <c r="W19" s="198" t="s">
        <v>690</v>
      </c>
      <c r="X19" s="198" t="s">
        <v>690</v>
      </c>
      <c r="Y19" s="198" t="s">
        <v>690</v>
      </c>
      <c r="Z19" s="198" t="s">
        <v>690</v>
      </c>
      <c r="AA19" s="202" t="s">
        <v>690</v>
      </c>
    </row>
    <row r="20" spans="1:27" ht="14.4">
      <c r="B20" s="197" t="s">
        <v>668</v>
      </c>
      <c r="C20" s="198">
        <v>99</v>
      </c>
      <c r="D20" s="198">
        <v>177</v>
      </c>
      <c r="E20" s="198">
        <v>99</v>
      </c>
      <c r="F20" s="198" t="s">
        <v>667</v>
      </c>
      <c r="G20" s="199">
        <v>9</v>
      </c>
      <c r="H20" s="198">
        <v>99</v>
      </c>
      <c r="I20" s="198">
        <v>177</v>
      </c>
      <c r="J20" s="198">
        <v>99</v>
      </c>
      <c r="K20" s="198" t="s">
        <v>667</v>
      </c>
      <c r="L20" s="199">
        <v>10</v>
      </c>
      <c r="M20" s="198">
        <v>99</v>
      </c>
      <c r="N20" s="198">
        <v>177</v>
      </c>
      <c r="O20" s="198">
        <v>99</v>
      </c>
      <c r="P20" s="201" t="s">
        <v>667</v>
      </c>
      <c r="Q20" s="199">
        <v>8</v>
      </c>
      <c r="R20" s="198" t="s">
        <v>690</v>
      </c>
      <c r="S20" s="198" t="s">
        <v>690</v>
      </c>
      <c r="T20" s="198" t="s">
        <v>690</v>
      </c>
      <c r="U20" s="198" t="s">
        <v>690</v>
      </c>
      <c r="V20" s="198" t="s">
        <v>690</v>
      </c>
      <c r="W20" s="198" t="s">
        <v>690</v>
      </c>
      <c r="X20" s="198" t="s">
        <v>690</v>
      </c>
      <c r="Y20" s="198" t="s">
        <v>690</v>
      </c>
      <c r="Z20" s="198" t="s">
        <v>690</v>
      </c>
      <c r="AA20" s="202" t="s">
        <v>690</v>
      </c>
    </row>
    <row r="21" spans="1:27" ht="14.4">
      <c r="B21" s="197" t="s">
        <v>666</v>
      </c>
      <c r="C21" s="198">
        <v>138</v>
      </c>
      <c r="D21" s="198">
        <v>373</v>
      </c>
      <c r="E21" s="198">
        <v>138</v>
      </c>
      <c r="F21" s="198" t="s">
        <v>665</v>
      </c>
      <c r="G21" s="199">
        <v>19</v>
      </c>
      <c r="H21" s="198">
        <v>138</v>
      </c>
      <c r="I21" s="198">
        <v>373</v>
      </c>
      <c r="J21" s="198">
        <v>138</v>
      </c>
      <c r="K21" s="198" t="s">
        <v>665</v>
      </c>
      <c r="L21" s="199">
        <v>20</v>
      </c>
      <c r="M21" s="198">
        <v>138</v>
      </c>
      <c r="N21" s="198">
        <v>373</v>
      </c>
      <c r="O21" s="198">
        <v>138</v>
      </c>
      <c r="P21" s="201" t="s">
        <v>665</v>
      </c>
      <c r="Q21" s="199">
        <v>12</v>
      </c>
      <c r="R21" s="198" t="s">
        <v>690</v>
      </c>
      <c r="S21" s="198" t="s">
        <v>690</v>
      </c>
      <c r="T21" s="198" t="s">
        <v>690</v>
      </c>
      <c r="U21" s="198" t="s">
        <v>690</v>
      </c>
      <c r="V21" s="198" t="s">
        <v>690</v>
      </c>
      <c r="W21" s="198" t="s">
        <v>690</v>
      </c>
      <c r="X21" s="198" t="s">
        <v>690</v>
      </c>
      <c r="Y21" s="198" t="s">
        <v>690</v>
      </c>
      <c r="Z21" s="198" t="s">
        <v>690</v>
      </c>
      <c r="AA21" s="202" t="s">
        <v>690</v>
      </c>
    </row>
    <row r="22" spans="1:27" ht="14.4">
      <c r="B22" s="197" t="s">
        <v>52</v>
      </c>
      <c r="C22" s="198">
        <v>147</v>
      </c>
      <c r="D22" s="198">
        <v>317</v>
      </c>
      <c r="E22" s="198">
        <v>147</v>
      </c>
      <c r="F22" s="198" t="s">
        <v>667</v>
      </c>
      <c r="G22" s="199">
        <v>10</v>
      </c>
      <c r="H22" s="198">
        <v>147</v>
      </c>
      <c r="I22" s="198">
        <v>317</v>
      </c>
      <c r="J22" s="198">
        <v>147</v>
      </c>
      <c r="K22" s="198" t="s">
        <v>667</v>
      </c>
      <c r="L22" s="199">
        <v>11</v>
      </c>
      <c r="M22" s="198">
        <v>147</v>
      </c>
      <c r="N22" s="198">
        <v>317</v>
      </c>
      <c r="O22" s="198">
        <v>147</v>
      </c>
      <c r="P22" s="201" t="s">
        <v>667</v>
      </c>
      <c r="Q22" s="199">
        <v>9</v>
      </c>
      <c r="R22" s="198" t="s">
        <v>690</v>
      </c>
      <c r="S22" s="198" t="s">
        <v>690</v>
      </c>
      <c r="T22" s="198" t="s">
        <v>690</v>
      </c>
      <c r="U22" s="198" t="s">
        <v>690</v>
      </c>
      <c r="V22" s="198" t="s">
        <v>690</v>
      </c>
      <c r="W22" s="198" t="s">
        <v>690</v>
      </c>
      <c r="X22" s="198" t="s">
        <v>690</v>
      </c>
      <c r="Y22" s="198" t="s">
        <v>690</v>
      </c>
      <c r="Z22" s="198" t="s">
        <v>690</v>
      </c>
      <c r="AA22" s="202" t="s">
        <v>690</v>
      </c>
    </row>
    <row r="23" spans="1:27" ht="14.4">
      <c r="B23" s="197" t="s">
        <v>735</v>
      </c>
      <c r="C23" s="198">
        <v>118</v>
      </c>
      <c r="D23" s="198">
        <v>293</v>
      </c>
      <c r="E23" s="198">
        <v>118</v>
      </c>
      <c r="F23" s="198" t="s">
        <v>667</v>
      </c>
      <c r="G23" s="199">
        <v>10</v>
      </c>
      <c r="H23" s="198">
        <v>118</v>
      </c>
      <c r="I23" s="198">
        <v>293</v>
      </c>
      <c r="J23" s="198">
        <v>118</v>
      </c>
      <c r="K23" s="198" t="s">
        <v>667</v>
      </c>
      <c r="L23" s="199">
        <v>11</v>
      </c>
      <c r="M23" s="198">
        <v>118</v>
      </c>
      <c r="N23" s="198">
        <v>293</v>
      </c>
      <c r="O23" s="198">
        <v>118</v>
      </c>
      <c r="P23" s="201" t="s">
        <v>667</v>
      </c>
      <c r="Q23" s="199">
        <v>9</v>
      </c>
      <c r="R23" s="198" t="s">
        <v>690</v>
      </c>
      <c r="S23" s="198" t="s">
        <v>690</v>
      </c>
      <c r="T23" s="198" t="s">
        <v>690</v>
      </c>
      <c r="U23" s="198" t="s">
        <v>690</v>
      </c>
      <c r="V23" s="198" t="s">
        <v>690</v>
      </c>
      <c r="W23" s="198" t="s">
        <v>690</v>
      </c>
      <c r="X23" s="198" t="s">
        <v>690</v>
      </c>
      <c r="Y23" s="198" t="s">
        <v>690</v>
      </c>
      <c r="Z23" s="198" t="s">
        <v>690</v>
      </c>
      <c r="AA23" s="202" t="s">
        <v>690</v>
      </c>
    </row>
    <row r="24" spans="1:27" s="170" customFormat="1" ht="14.4">
      <c r="B24" s="204"/>
      <c r="C24" s="205"/>
      <c r="D24" s="205"/>
      <c r="E24" s="205"/>
      <c r="F24" s="205"/>
      <c r="G24" s="206"/>
      <c r="H24" s="205"/>
      <c r="I24" s="205"/>
      <c r="J24" s="205"/>
      <c r="K24" s="205"/>
      <c r="L24" s="206"/>
      <c r="M24" s="205"/>
      <c r="N24" s="205"/>
      <c r="O24" s="205"/>
      <c r="P24" s="207"/>
      <c r="Q24" s="206"/>
      <c r="R24" s="205"/>
      <c r="S24" s="205"/>
      <c r="T24" s="205"/>
      <c r="U24" s="205"/>
      <c r="V24" s="205"/>
      <c r="W24" s="205"/>
      <c r="X24" s="205"/>
      <c r="Y24" s="205"/>
      <c r="Z24" s="205"/>
      <c r="AA24" s="202"/>
    </row>
    <row r="25" spans="1:27" s="170" customFormat="1" ht="21">
      <c r="A25" s="482"/>
      <c r="B25" s="483" t="s">
        <v>2288</v>
      </c>
      <c r="C25" s="198"/>
      <c r="D25" s="198" t="s">
        <v>2489</v>
      </c>
      <c r="E25" s="198" t="s">
        <v>2490</v>
      </c>
      <c r="F25" s="198" t="s">
        <v>2491</v>
      </c>
      <c r="G25" s="206"/>
      <c r="H25" s="205"/>
      <c r="I25" s="205"/>
      <c r="J25" s="205"/>
      <c r="K25" s="205"/>
      <c r="L25" s="206"/>
      <c r="M25" s="205"/>
      <c r="N25" s="205"/>
      <c r="O25" s="205"/>
      <c r="P25" s="207"/>
      <c r="Q25" s="206"/>
      <c r="R25" s="205"/>
      <c r="S25" s="205"/>
      <c r="T25" s="205"/>
      <c r="U25" s="205"/>
      <c r="V25" s="205"/>
      <c r="W25" s="205"/>
      <c r="X25" s="205"/>
      <c r="Y25" s="205"/>
      <c r="Z25" s="205"/>
      <c r="AA25" s="202"/>
    </row>
    <row r="26" spans="1:27" ht="15.6">
      <c r="A26" s="193" t="s">
        <v>2292</v>
      </c>
      <c r="B26" s="484" t="s">
        <v>1009</v>
      </c>
      <c r="C26" s="485">
        <v>350</v>
      </c>
      <c r="D26" s="50"/>
      <c r="E26" s="50"/>
      <c r="F26" s="50"/>
    </row>
    <row r="27" spans="1:27" ht="15.6">
      <c r="A27" s="193" t="s">
        <v>2292</v>
      </c>
      <c r="B27" s="486" t="s">
        <v>1090</v>
      </c>
      <c r="C27" s="485">
        <v>285</v>
      </c>
      <c r="D27" s="50"/>
      <c r="E27" s="50"/>
      <c r="F27" s="50"/>
    </row>
    <row r="28" spans="1:27" ht="15.6">
      <c r="A28" s="193" t="s">
        <v>2289</v>
      </c>
      <c r="B28" s="484" t="s">
        <v>489</v>
      </c>
      <c r="C28" s="485">
        <v>160</v>
      </c>
      <c r="D28" s="660">
        <v>10</v>
      </c>
      <c r="E28" s="50">
        <v>13</v>
      </c>
      <c r="F28" s="50">
        <v>18</v>
      </c>
    </row>
    <row r="29" spans="1:27" ht="15.6">
      <c r="A29" s="193" t="s">
        <v>2289</v>
      </c>
      <c r="B29" s="484" t="s">
        <v>491</v>
      </c>
      <c r="C29" s="485">
        <v>160</v>
      </c>
      <c r="D29" s="50">
        <v>12</v>
      </c>
      <c r="E29" s="50">
        <v>14</v>
      </c>
      <c r="F29" s="50">
        <v>20</v>
      </c>
    </row>
    <row r="30" spans="1:27" ht="15.6">
      <c r="A30" s="193" t="s">
        <v>2290</v>
      </c>
      <c r="B30" s="486" t="s">
        <v>492</v>
      </c>
      <c r="C30" s="485">
        <v>250</v>
      </c>
      <c r="D30" s="660"/>
      <c r="E30" s="50"/>
      <c r="F30" s="50"/>
    </row>
    <row r="31" spans="1:27" ht="15.6">
      <c r="A31" s="193" t="s">
        <v>2292</v>
      </c>
      <c r="B31" s="486" t="s">
        <v>1092</v>
      </c>
      <c r="C31" s="485">
        <v>400</v>
      </c>
      <c r="D31" s="50"/>
      <c r="E31" s="50"/>
      <c r="F31" s="50"/>
    </row>
    <row r="32" spans="1:27" ht="15.6">
      <c r="A32" s="193" t="s">
        <v>2289</v>
      </c>
      <c r="B32" s="486" t="s">
        <v>609</v>
      </c>
      <c r="C32" s="485">
        <v>220</v>
      </c>
      <c r="D32" s="50">
        <v>13</v>
      </c>
      <c r="E32" s="50">
        <v>25</v>
      </c>
      <c r="F32" s="50">
        <v>28</v>
      </c>
    </row>
    <row r="33" spans="1:6" ht="15.6">
      <c r="A33" s="193" t="s">
        <v>2289</v>
      </c>
      <c r="B33" s="486" t="s">
        <v>607</v>
      </c>
      <c r="C33" s="485">
        <v>220</v>
      </c>
      <c r="D33" s="50">
        <v>10</v>
      </c>
      <c r="E33" s="50">
        <v>22</v>
      </c>
      <c r="F33" s="50">
        <v>25</v>
      </c>
    </row>
    <row r="34" spans="1:6" ht="15.6">
      <c r="A34" s="193" t="s">
        <v>2292</v>
      </c>
      <c r="B34" s="484" t="s">
        <v>1095</v>
      </c>
      <c r="C34" s="485">
        <v>330</v>
      </c>
      <c r="D34" s="50"/>
      <c r="E34" s="50"/>
      <c r="F34" s="50"/>
    </row>
    <row r="35" spans="1:6" ht="15.6">
      <c r="A35" s="193" t="s">
        <v>2292</v>
      </c>
      <c r="B35" s="484" t="s">
        <v>851</v>
      </c>
      <c r="C35" s="485">
        <v>225</v>
      </c>
      <c r="D35" s="50"/>
      <c r="E35" s="50"/>
      <c r="F35" s="50"/>
    </row>
    <row r="36" spans="1:6" ht="15.6">
      <c r="A36" s="193" t="s">
        <v>2292</v>
      </c>
      <c r="B36" s="484" t="s">
        <v>1096</v>
      </c>
      <c r="C36" s="485">
        <v>395</v>
      </c>
      <c r="D36" s="50"/>
      <c r="E36" s="50"/>
      <c r="F36" s="50"/>
    </row>
    <row r="37" spans="1:6" ht="15.6">
      <c r="A37" s="193" t="s">
        <v>2289</v>
      </c>
      <c r="B37" s="486" t="s">
        <v>462</v>
      </c>
      <c r="C37" s="485">
        <v>265</v>
      </c>
      <c r="D37" s="50">
        <v>8</v>
      </c>
      <c r="E37" s="50">
        <v>10</v>
      </c>
      <c r="F37" s="50">
        <v>13</v>
      </c>
    </row>
    <row r="38" spans="1:6" ht="15.6">
      <c r="A38" s="193" t="s">
        <v>2289</v>
      </c>
      <c r="B38" s="486" t="s">
        <v>680</v>
      </c>
      <c r="C38" s="485">
        <v>455</v>
      </c>
      <c r="D38" s="50">
        <v>18</v>
      </c>
      <c r="E38" s="50">
        <v>22</v>
      </c>
      <c r="F38" s="50">
        <v>24</v>
      </c>
    </row>
    <row r="39" spans="1:6" ht="15.6">
      <c r="A39" s="193" t="s">
        <v>2292</v>
      </c>
      <c r="B39" s="484" t="s">
        <v>1094</v>
      </c>
      <c r="C39" s="485">
        <v>395</v>
      </c>
      <c r="D39" s="50"/>
      <c r="E39" s="50"/>
      <c r="F39" s="50"/>
    </row>
    <row r="40" spans="1:6" ht="15.6">
      <c r="A40" s="193" t="s">
        <v>2292</v>
      </c>
      <c r="B40" s="484" t="s">
        <v>2293</v>
      </c>
      <c r="C40" s="485">
        <v>245</v>
      </c>
      <c r="D40" s="50"/>
      <c r="E40" s="50"/>
      <c r="F40" s="50"/>
    </row>
    <row r="41" spans="1:6" ht="15.6">
      <c r="A41" s="193" t="s">
        <v>2292</v>
      </c>
      <c r="B41" s="484" t="s">
        <v>849</v>
      </c>
      <c r="C41" s="485">
        <v>225</v>
      </c>
      <c r="D41" s="50"/>
      <c r="E41" s="50"/>
      <c r="F41" s="50"/>
    </row>
    <row r="42" spans="1:6" ht="15.6">
      <c r="A42" s="193" t="s">
        <v>2289</v>
      </c>
      <c r="B42" s="484" t="s">
        <v>459</v>
      </c>
      <c r="C42" s="485">
        <v>230</v>
      </c>
      <c r="D42" s="50">
        <v>24</v>
      </c>
      <c r="E42" s="50">
        <v>28</v>
      </c>
      <c r="F42" s="50">
        <v>31</v>
      </c>
    </row>
    <row r="43" spans="1:6">
      <c r="A43" s="482"/>
      <c r="B43" s="482"/>
      <c r="C43" s="482"/>
      <c r="D43" s="50"/>
      <c r="E43" s="50"/>
      <c r="F43" s="50"/>
    </row>
  </sheetData>
  <mergeCells count="5">
    <mergeCell ref="C2:G2"/>
    <mergeCell ref="H2:L2"/>
    <mergeCell ref="M2:Q2"/>
    <mergeCell ref="R2:V2"/>
    <mergeCell ref="W2:AA2"/>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B9CC-85C7-424A-978C-61766D76B50B}">
  <sheetPr codeName="Sheet6"/>
  <dimension ref="A1:E585"/>
  <sheetViews>
    <sheetView workbookViewId="0">
      <selection activeCell="G374" sqref="G374"/>
    </sheetView>
  </sheetViews>
  <sheetFormatPr defaultRowHeight="13.2"/>
  <cols>
    <col min="1" max="1" width="24.6640625" style="87" bestFit="1" customWidth="1"/>
    <col min="2" max="2" width="15.109375" style="87" bestFit="1" customWidth="1"/>
    <col min="3" max="3" width="16" style="87" bestFit="1" customWidth="1"/>
    <col min="4" max="4" width="24" style="87" customWidth="1"/>
    <col min="5" max="5" width="15.109375" style="87" bestFit="1" customWidth="1"/>
  </cols>
  <sheetData>
    <row r="1" spans="1:5" s="170" customFormat="1">
      <c r="A1" s="87"/>
      <c r="B1" s="87"/>
      <c r="C1" s="87"/>
      <c r="D1" s="47" t="s">
        <v>2492</v>
      </c>
      <c r="E1" s="661" t="s">
        <v>2493</v>
      </c>
    </row>
    <row r="2" spans="1:5" s="170" customFormat="1">
      <c r="A2" s="327" t="s">
        <v>723</v>
      </c>
      <c r="B2" s="328">
        <v>400</v>
      </c>
      <c r="C2" s="329" t="s">
        <v>2236</v>
      </c>
      <c r="D2" s="476">
        <v>16</v>
      </c>
      <c r="E2" s="87">
        <f>SUM(D2)+16+7</f>
        <v>39</v>
      </c>
    </row>
    <row r="3" spans="1:5" s="170" customFormat="1">
      <c r="A3" s="330" t="s">
        <v>719</v>
      </c>
      <c r="B3" s="331">
        <v>360</v>
      </c>
      <c r="C3" s="332" t="s">
        <v>2236</v>
      </c>
      <c r="D3" s="476">
        <v>10</v>
      </c>
      <c r="E3" s="87">
        <f t="shared" ref="E3:E8" si="0">SUM(D3)+16+7</f>
        <v>33</v>
      </c>
    </row>
    <row r="4" spans="1:5" s="170" customFormat="1">
      <c r="A4" s="327" t="s">
        <v>720</v>
      </c>
      <c r="B4" s="328">
        <v>370</v>
      </c>
      <c r="C4" s="329" t="s">
        <v>2236</v>
      </c>
      <c r="D4" s="476">
        <v>12</v>
      </c>
      <c r="E4" s="87">
        <f t="shared" si="0"/>
        <v>35</v>
      </c>
    </row>
    <row r="5" spans="1:5" s="170" customFormat="1">
      <c r="A5" s="330" t="s">
        <v>724</v>
      </c>
      <c r="B5" s="331">
        <v>430</v>
      </c>
      <c r="C5" s="332" t="s">
        <v>2236</v>
      </c>
      <c r="D5" s="476">
        <v>21</v>
      </c>
      <c r="E5" s="87">
        <f t="shared" si="0"/>
        <v>44</v>
      </c>
    </row>
    <row r="6" spans="1:5" s="170" customFormat="1">
      <c r="A6" s="327" t="s">
        <v>725</v>
      </c>
      <c r="B6" s="328">
        <v>495</v>
      </c>
      <c r="C6" s="329" t="s">
        <v>2236</v>
      </c>
      <c r="D6" s="476">
        <v>27</v>
      </c>
      <c r="E6" s="87">
        <f t="shared" si="0"/>
        <v>50</v>
      </c>
    </row>
    <row r="7" spans="1:5" s="170" customFormat="1">
      <c r="A7" s="330" t="s">
        <v>722</v>
      </c>
      <c r="B7" s="331">
        <v>495</v>
      </c>
      <c r="C7" s="332" t="s">
        <v>2236</v>
      </c>
      <c r="D7" s="476">
        <v>26</v>
      </c>
      <c r="E7" s="87">
        <f t="shared" si="0"/>
        <v>49</v>
      </c>
    </row>
    <row r="8" spans="1:5" s="170" customFormat="1" ht="13.8" thickBot="1">
      <c r="A8" s="333" t="s">
        <v>733</v>
      </c>
      <c r="B8" s="334">
        <v>495</v>
      </c>
      <c r="C8" s="335" t="s">
        <v>2236</v>
      </c>
      <c r="D8" s="476">
        <v>23</v>
      </c>
      <c r="E8" s="87">
        <f t="shared" si="0"/>
        <v>46</v>
      </c>
    </row>
    <row r="9" spans="1:5" s="170" customFormat="1">
      <c r="A9" s="87"/>
      <c r="B9" s="87"/>
      <c r="C9" s="87"/>
      <c r="D9" s="87"/>
      <c r="E9" s="87"/>
    </row>
    <row r="10" spans="1:5" s="170" customFormat="1">
      <c r="A10" s="87"/>
      <c r="B10" s="87"/>
      <c r="C10" s="87"/>
      <c r="D10" s="87"/>
      <c r="E10" s="87"/>
    </row>
    <row r="11" spans="1:5" s="170" customFormat="1">
      <c r="A11" s="87"/>
      <c r="B11" s="87"/>
      <c r="C11" s="87"/>
      <c r="D11" s="87"/>
      <c r="E11" s="87"/>
    </row>
    <row r="12" spans="1:5" s="170" customFormat="1">
      <c r="A12" s="87"/>
      <c r="B12" s="87"/>
      <c r="C12" s="87"/>
      <c r="D12" s="87"/>
      <c r="E12" s="87"/>
    </row>
    <row r="13" spans="1:5" s="170" customFormat="1">
      <c r="A13" s="87"/>
      <c r="B13" s="87"/>
      <c r="C13" s="87"/>
      <c r="D13" s="87"/>
      <c r="E13" s="87"/>
    </row>
    <row r="14" spans="1:5" s="170" customFormat="1">
      <c r="A14" s="87"/>
      <c r="B14" s="87"/>
      <c r="C14" s="87"/>
      <c r="D14" s="87"/>
      <c r="E14" s="87"/>
    </row>
    <row r="15" spans="1:5" s="170" customFormat="1">
      <c r="A15" s="87"/>
      <c r="B15" s="87"/>
      <c r="C15" s="87"/>
      <c r="D15" s="87"/>
      <c r="E15" s="87"/>
    </row>
    <row r="16" spans="1:5" s="170" customFormat="1">
      <c r="A16" s="87"/>
      <c r="B16" s="87"/>
      <c r="C16" s="87"/>
      <c r="D16" s="87"/>
      <c r="E16" s="87"/>
    </row>
    <row r="17" spans="1:5" s="170" customFormat="1">
      <c r="A17" s="87"/>
      <c r="B17" s="87"/>
      <c r="C17" s="87"/>
      <c r="D17" s="87"/>
      <c r="E17" s="87"/>
    </row>
    <row r="18" spans="1:5" s="170" customFormat="1">
      <c r="A18" s="87"/>
      <c r="B18" s="87"/>
      <c r="C18" s="87"/>
      <c r="D18" s="87"/>
      <c r="E18" s="87"/>
    </row>
    <row r="19" spans="1:5" s="170" customFormat="1">
      <c r="A19" s="87"/>
      <c r="B19" s="87"/>
      <c r="C19" s="87"/>
      <c r="D19" s="87"/>
      <c r="E19" s="87"/>
    </row>
    <row r="20" spans="1:5" s="170" customFormat="1">
      <c r="A20" s="87"/>
      <c r="B20" s="87"/>
      <c r="C20" s="87"/>
      <c r="D20" s="87"/>
      <c r="E20" s="87"/>
    </row>
    <row r="21" spans="1:5" s="170" customFormat="1">
      <c r="A21" s="87"/>
      <c r="B21" s="87"/>
      <c r="C21" s="87"/>
      <c r="D21" s="87"/>
      <c r="E21" s="87"/>
    </row>
    <row r="22" spans="1:5" s="170" customFormat="1">
      <c r="A22" s="87"/>
      <c r="B22" s="87"/>
      <c r="C22" s="87"/>
      <c r="D22" s="87"/>
      <c r="E22" s="87"/>
    </row>
    <row r="23" spans="1:5" s="170" customFormat="1">
      <c r="A23" s="87"/>
      <c r="B23" s="87"/>
      <c r="C23" s="87"/>
      <c r="D23" s="87"/>
      <c r="E23" s="87"/>
    </row>
    <row r="24" spans="1:5" s="170" customFormat="1">
      <c r="A24" s="87"/>
      <c r="B24" s="87"/>
      <c r="C24" s="87"/>
      <c r="D24" s="87"/>
      <c r="E24" s="87"/>
    </row>
    <row r="25" spans="1:5" s="170" customFormat="1">
      <c r="A25" s="87"/>
      <c r="B25" s="87"/>
      <c r="C25" s="87"/>
      <c r="D25" s="87"/>
      <c r="E25" s="87"/>
    </row>
    <row r="26" spans="1:5" s="170" customFormat="1">
      <c r="A26" s="87"/>
      <c r="B26" s="87"/>
      <c r="C26" s="87"/>
      <c r="D26" s="87"/>
      <c r="E26" s="87"/>
    </row>
    <row r="27" spans="1:5" s="170" customFormat="1">
      <c r="A27" s="87"/>
      <c r="B27" s="87"/>
      <c r="C27" s="87"/>
      <c r="D27" s="87"/>
      <c r="E27" s="87"/>
    </row>
    <row r="28" spans="1:5" s="170" customFormat="1">
      <c r="A28" s="87"/>
      <c r="B28" s="87"/>
      <c r="C28" s="87"/>
      <c r="D28" s="87"/>
      <c r="E28" s="87"/>
    </row>
    <row r="29" spans="1:5" s="170" customFormat="1">
      <c r="A29" s="87"/>
      <c r="B29" s="87"/>
      <c r="C29" s="87"/>
      <c r="D29" s="87"/>
      <c r="E29" s="87"/>
    </row>
    <row r="30" spans="1:5" s="170" customFormat="1">
      <c r="A30" s="87"/>
      <c r="B30" s="87"/>
      <c r="C30" s="87"/>
      <c r="D30" s="87"/>
      <c r="E30" s="87"/>
    </row>
    <row r="31" spans="1:5" s="170" customFormat="1">
      <c r="A31" s="87"/>
      <c r="B31" s="87"/>
      <c r="C31" s="87"/>
      <c r="D31" s="87"/>
      <c r="E31" s="87"/>
    </row>
    <row r="32" spans="1:5" s="170" customFormat="1">
      <c r="A32" s="87"/>
      <c r="B32" s="87"/>
      <c r="C32" s="87"/>
      <c r="D32" s="87"/>
      <c r="E32" s="87"/>
    </row>
    <row r="33" spans="1:5" s="170" customFormat="1">
      <c r="A33" s="87"/>
      <c r="B33" s="87"/>
      <c r="C33" s="87"/>
      <c r="D33" s="87"/>
      <c r="E33" s="87"/>
    </row>
    <row r="34" spans="1:5" s="170" customFormat="1">
      <c r="A34" s="87"/>
      <c r="B34" s="87"/>
      <c r="C34" s="87"/>
      <c r="D34" s="87"/>
      <c r="E34" s="87"/>
    </row>
    <row r="35" spans="1:5" s="170" customFormat="1">
      <c r="A35" s="87"/>
      <c r="B35" s="87"/>
      <c r="C35" s="87"/>
      <c r="D35" s="87"/>
      <c r="E35" s="87"/>
    </row>
    <row r="36" spans="1:5" s="170" customFormat="1">
      <c r="A36" s="87"/>
      <c r="B36" s="87"/>
      <c r="C36" s="87"/>
      <c r="D36" s="87"/>
      <c r="E36" s="87"/>
    </row>
    <row r="37" spans="1:5" s="170" customFormat="1">
      <c r="A37" s="87"/>
      <c r="B37" s="87"/>
      <c r="C37" s="87"/>
      <c r="D37" s="87"/>
      <c r="E37" s="87"/>
    </row>
    <row r="38" spans="1:5" s="170" customFormat="1">
      <c r="A38" s="87"/>
      <c r="B38" s="87"/>
      <c r="C38" s="87"/>
      <c r="D38" s="87"/>
      <c r="E38" s="87"/>
    </row>
    <row r="39" spans="1:5" s="170" customFormat="1">
      <c r="A39" s="87"/>
      <c r="B39" s="87"/>
      <c r="C39" s="87"/>
      <c r="D39" s="87"/>
      <c r="E39" s="87"/>
    </row>
    <row r="40" spans="1:5" s="170" customFormat="1">
      <c r="A40" s="87"/>
      <c r="B40" s="87"/>
      <c r="C40" s="87"/>
      <c r="D40" s="87"/>
      <c r="E40" s="87"/>
    </row>
    <row r="41" spans="1:5" s="170" customFormat="1">
      <c r="A41" s="87"/>
      <c r="B41" s="87"/>
      <c r="C41" s="87"/>
      <c r="D41" s="87"/>
      <c r="E41" s="87"/>
    </row>
    <row r="42" spans="1:5" s="170" customFormat="1">
      <c r="A42" s="87"/>
      <c r="B42" s="87"/>
      <c r="C42" s="87"/>
      <c r="D42" s="87"/>
      <c r="E42" s="87"/>
    </row>
    <row r="43" spans="1:5" s="170" customFormat="1">
      <c r="A43" s="87"/>
      <c r="B43" s="87"/>
      <c r="C43" s="87"/>
      <c r="D43" s="87"/>
      <c r="E43" s="87"/>
    </row>
    <row r="44" spans="1:5" s="170" customFormat="1">
      <c r="A44" s="87"/>
      <c r="B44" s="87"/>
      <c r="C44" s="87"/>
      <c r="D44" s="87"/>
      <c r="E44" s="87"/>
    </row>
    <row r="45" spans="1:5" s="170" customFormat="1">
      <c r="A45" s="87"/>
      <c r="B45" s="87"/>
      <c r="C45" s="87"/>
      <c r="D45" s="87"/>
      <c r="E45" s="87"/>
    </row>
    <row r="46" spans="1:5" s="170" customFormat="1">
      <c r="A46" s="87"/>
      <c r="B46" s="87"/>
      <c r="C46" s="87"/>
      <c r="D46" s="87"/>
      <c r="E46" s="87"/>
    </row>
    <row r="47" spans="1:5" s="170" customFormat="1">
      <c r="A47" s="87"/>
      <c r="B47" s="87"/>
      <c r="C47" s="87"/>
      <c r="D47" s="87"/>
      <c r="E47" s="87"/>
    </row>
    <row r="48" spans="1:5" s="170" customFormat="1">
      <c r="A48" s="87"/>
      <c r="B48" s="87"/>
      <c r="C48" s="87"/>
      <c r="D48" s="87"/>
      <c r="E48" s="87"/>
    </row>
    <row r="49" spans="1:5" s="170" customFormat="1">
      <c r="A49" s="87"/>
      <c r="B49" s="87"/>
      <c r="C49" s="87"/>
      <c r="D49" s="87"/>
      <c r="E49" s="87"/>
    </row>
    <row r="50" spans="1:5" s="170" customFormat="1">
      <c r="A50" s="87"/>
      <c r="B50" s="87"/>
      <c r="C50" s="87"/>
      <c r="D50" s="87"/>
      <c r="E50" s="87"/>
    </row>
    <row r="51" spans="1:5" s="170" customFormat="1">
      <c r="A51" s="87"/>
      <c r="B51" s="87"/>
      <c r="C51" s="87"/>
      <c r="D51" s="87"/>
      <c r="E51" s="87"/>
    </row>
    <row r="52" spans="1:5" s="170" customFormat="1">
      <c r="A52" s="87"/>
      <c r="B52" s="87"/>
      <c r="C52" s="87"/>
      <c r="D52" s="87"/>
      <c r="E52" s="87"/>
    </row>
    <row r="53" spans="1:5" s="170" customFormat="1">
      <c r="A53" s="87"/>
      <c r="B53" s="87"/>
      <c r="C53" s="87"/>
      <c r="D53" s="87"/>
      <c r="E53" s="87"/>
    </row>
    <row r="54" spans="1:5" s="170" customFormat="1">
      <c r="A54" s="87"/>
      <c r="B54" s="87"/>
      <c r="C54" s="87"/>
      <c r="D54" s="87"/>
      <c r="E54" s="87"/>
    </row>
    <row r="55" spans="1:5" s="170" customFormat="1">
      <c r="A55" s="87"/>
      <c r="B55" s="87"/>
      <c r="C55" s="87"/>
      <c r="D55" s="87"/>
      <c r="E55" s="87"/>
    </row>
    <row r="56" spans="1:5" s="170" customFormat="1">
      <c r="A56" s="87"/>
      <c r="B56" s="87"/>
      <c r="C56" s="87"/>
      <c r="D56" s="87"/>
      <c r="E56" s="87"/>
    </row>
    <row r="57" spans="1:5" s="170" customFormat="1">
      <c r="A57" s="87"/>
      <c r="B57" s="87"/>
      <c r="C57" s="87"/>
      <c r="D57" s="87"/>
      <c r="E57" s="87"/>
    </row>
    <row r="58" spans="1:5" s="170" customFormat="1">
      <c r="A58" s="87"/>
      <c r="B58" s="87"/>
      <c r="C58" s="87"/>
      <c r="D58" s="87"/>
      <c r="E58" s="87"/>
    </row>
    <row r="59" spans="1:5" s="170" customFormat="1">
      <c r="A59" s="87"/>
      <c r="B59" s="87"/>
      <c r="C59" s="87"/>
      <c r="D59" s="87"/>
      <c r="E59" s="87"/>
    </row>
    <row r="60" spans="1:5" s="170" customFormat="1">
      <c r="A60" s="87"/>
      <c r="B60" s="87"/>
      <c r="C60" s="87"/>
      <c r="D60" s="87"/>
      <c r="E60" s="87"/>
    </row>
    <row r="61" spans="1:5" s="170" customFormat="1">
      <c r="A61" s="87"/>
      <c r="B61" s="87"/>
      <c r="C61" s="87"/>
      <c r="D61" s="87"/>
      <c r="E61" s="87"/>
    </row>
    <row r="62" spans="1:5" s="170" customFormat="1">
      <c r="A62" s="87"/>
      <c r="B62" s="87"/>
      <c r="C62" s="87"/>
      <c r="D62" s="87"/>
      <c r="E62" s="87"/>
    </row>
    <row r="63" spans="1:5" s="170" customFormat="1">
      <c r="A63" s="87"/>
      <c r="B63" s="87"/>
      <c r="C63" s="87"/>
      <c r="D63" s="87"/>
      <c r="E63" s="87"/>
    </row>
    <row r="64" spans="1:5" s="170" customFormat="1">
      <c r="A64" s="87"/>
      <c r="B64" s="87"/>
      <c r="C64" s="87"/>
      <c r="D64" s="87"/>
      <c r="E64" s="87"/>
    </row>
    <row r="65" spans="1:5" s="170" customFormat="1">
      <c r="A65" s="87"/>
      <c r="B65" s="87"/>
      <c r="C65" s="87"/>
      <c r="D65" s="87"/>
      <c r="E65" s="87"/>
    </row>
    <row r="66" spans="1:5" s="170" customFormat="1">
      <c r="A66" s="87"/>
      <c r="B66" s="87"/>
      <c r="C66" s="87"/>
      <c r="D66" s="87"/>
      <c r="E66" s="87"/>
    </row>
    <row r="67" spans="1:5" s="170" customFormat="1">
      <c r="A67" s="87"/>
      <c r="B67" s="87"/>
      <c r="C67" s="87"/>
      <c r="D67" s="87"/>
      <c r="E67" s="87"/>
    </row>
    <row r="68" spans="1:5" s="170" customFormat="1">
      <c r="A68" s="87"/>
      <c r="B68" s="87"/>
      <c r="C68" s="87"/>
      <c r="D68" s="87"/>
      <c r="E68" s="87"/>
    </row>
    <row r="69" spans="1:5" s="170" customFormat="1">
      <c r="A69" s="87"/>
      <c r="B69" s="87"/>
      <c r="C69" s="87"/>
      <c r="D69" s="87"/>
      <c r="E69" s="87"/>
    </row>
    <row r="70" spans="1:5" s="170" customFormat="1">
      <c r="A70" s="87"/>
      <c r="B70" s="87"/>
      <c r="C70" s="87"/>
      <c r="D70" s="87"/>
      <c r="E70" s="87"/>
    </row>
    <row r="71" spans="1:5" s="170" customFormat="1">
      <c r="A71" s="87"/>
      <c r="B71" s="87"/>
      <c r="C71" s="87"/>
      <c r="D71" s="87"/>
      <c r="E71" s="87"/>
    </row>
    <row r="72" spans="1:5" s="170" customFormat="1">
      <c r="A72" s="87"/>
      <c r="B72" s="87"/>
      <c r="C72" s="87"/>
      <c r="D72" s="87"/>
      <c r="E72" s="87"/>
    </row>
    <row r="73" spans="1:5" s="170" customFormat="1">
      <c r="A73" s="87"/>
      <c r="B73" s="87"/>
      <c r="C73" s="87"/>
      <c r="D73" s="87"/>
      <c r="E73" s="87"/>
    </row>
    <row r="74" spans="1:5" s="170" customFormat="1">
      <c r="A74" s="87"/>
      <c r="B74" s="87"/>
      <c r="C74" s="87"/>
      <c r="D74" s="87"/>
      <c r="E74" s="87"/>
    </row>
    <row r="75" spans="1:5" s="170" customFormat="1">
      <c r="A75" s="87"/>
      <c r="B75" s="87"/>
      <c r="C75" s="87"/>
      <c r="D75" s="87"/>
      <c r="E75" s="87"/>
    </row>
    <row r="76" spans="1:5" s="170" customFormat="1">
      <c r="A76" s="87"/>
      <c r="B76" s="87"/>
      <c r="C76" s="87"/>
      <c r="D76" s="87"/>
      <c r="E76" s="87"/>
    </row>
    <row r="77" spans="1:5" s="170" customFormat="1">
      <c r="A77" s="87"/>
      <c r="B77" s="87"/>
      <c r="C77" s="87"/>
      <c r="D77" s="87"/>
      <c r="E77" s="87"/>
    </row>
    <row r="78" spans="1:5" s="170" customFormat="1">
      <c r="A78" s="87"/>
      <c r="B78" s="87"/>
      <c r="C78" s="87"/>
      <c r="D78" s="87"/>
      <c r="E78" s="87"/>
    </row>
    <row r="79" spans="1:5" s="170" customFormat="1">
      <c r="A79" s="87"/>
      <c r="B79" s="87"/>
      <c r="C79" s="87"/>
      <c r="D79" s="87"/>
      <c r="E79" s="87"/>
    </row>
    <row r="80" spans="1:5" s="170" customFormat="1">
      <c r="A80" s="87"/>
      <c r="B80" s="87"/>
      <c r="C80" s="87"/>
      <c r="D80" s="87"/>
      <c r="E80" s="87"/>
    </row>
    <row r="81" spans="1:5" s="170" customFormat="1">
      <c r="A81" s="87"/>
      <c r="B81" s="87"/>
      <c r="C81" s="87"/>
      <c r="D81" s="87"/>
      <c r="E81" s="87"/>
    </row>
    <row r="82" spans="1:5" s="170" customFormat="1">
      <c r="A82" s="87"/>
      <c r="B82" s="87"/>
      <c r="C82" s="87"/>
      <c r="D82" s="87"/>
      <c r="E82" s="87"/>
    </row>
    <row r="83" spans="1:5" s="170" customFormat="1">
      <c r="A83" s="87"/>
      <c r="B83" s="87"/>
      <c r="C83" s="87"/>
      <c r="D83" s="87"/>
      <c r="E83" s="87"/>
    </row>
    <row r="84" spans="1:5" s="170" customFormat="1">
      <c r="A84" s="87"/>
      <c r="B84" s="87"/>
      <c r="C84" s="87"/>
      <c r="D84" s="87"/>
      <c r="E84" s="87"/>
    </row>
    <row r="85" spans="1:5" s="170" customFormat="1">
      <c r="A85" s="87"/>
      <c r="B85" s="87"/>
      <c r="C85" s="87"/>
      <c r="D85" s="87"/>
      <c r="E85" s="87"/>
    </row>
    <row r="86" spans="1:5" s="170" customFormat="1">
      <c r="A86" s="87"/>
      <c r="B86" s="87"/>
      <c r="C86" s="87"/>
      <c r="D86" s="87"/>
      <c r="E86" s="87"/>
    </row>
    <row r="87" spans="1:5" s="170" customFormat="1">
      <c r="A87" s="87"/>
      <c r="B87" s="87"/>
      <c r="C87" s="87"/>
      <c r="D87" s="87"/>
      <c r="E87" s="87"/>
    </row>
    <row r="88" spans="1:5" s="170" customFormat="1">
      <c r="A88" s="87"/>
      <c r="B88" s="87"/>
      <c r="C88" s="87"/>
      <c r="D88" s="87"/>
      <c r="E88" s="87"/>
    </row>
    <row r="89" spans="1:5" s="170" customFormat="1">
      <c r="A89" s="87"/>
      <c r="B89" s="87"/>
      <c r="C89" s="87"/>
      <c r="D89" s="87"/>
      <c r="E89" s="87"/>
    </row>
    <row r="90" spans="1:5" s="170" customFormat="1">
      <c r="A90" s="87"/>
      <c r="B90" s="87"/>
      <c r="C90" s="87"/>
      <c r="D90" s="87"/>
      <c r="E90" s="87"/>
    </row>
    <row r="91" spans="1:5" s="170" customFormat="1">
      <c r="A91" s="87"/>
      <c r="B91" s="87"/>
      <c r="C91" s="87"/>
      <c r="D91" s="87"/>
      <c r="E91" s="87"/>
    </row>
    <row r="92" spans="1:5" s="170" customFormat="1">
      <c r="A92" s="87"/>
      <c r="B92" s="87"/>
      <c r="C92" s="87"/>
      <c r="D92" s="87"/>
      <c r="E92" s="87"/>
    </row>
    <row r="93" spans="1:5" s="170" customFormat="1">
      <c r="A93" s="87"/>
      <c r="B93" s="87"/>
      <c r="C93" s="87"/>
      <c r="D93" s="87"/>
      <c r="E93" s="87"/>
    </row>
    <row r="94" spans="1:5" s="170" customFormat="1">
      <c r="A94" s="87"/>
      <c r="B94" s="87"/>
      <c r="C94" s="87"/>
      <c r="D94" s="87"/>
      <c r="E94" s="87"/>
    </row>
    <row r="95" spans="1:5" s="170" customFormat="1">
      <c r="A95" s="87"/>
      <c r="B95" s="87"/>
      <c r="C95" s="87"/>
      <c r="D95" s="87"/>
      <c r="E95" s="87"/>
    </row>
    <row r="96" spans="1:5" s="170" customFormat="1">
      <c r="A96" s="87"/>
      <c r="B96" s="87"/>
      <c r="C96" s="87"/>
      <c r="D96" s="87"/>
      <c r="E96" s="87"/>
    </row>
    <row r="97" spans="1:5" s="170" customFormat="1">
      <c r="A97" s="87"/>
      <c r="B97" s="87"/>
      <c r="C97" s="87"/>
      <c r="D97" s="87"/>
      <c r="E97" s="87"/>
    </row>
    <row r="98" spans="1:5" s="170" customFormat="1">
      <c r="A98" s="87"/>
      <c r="B98" s="87"/>
      <c r="C98" s="87"/>
      <c r="D98" s="87"/>
      <c r="E98" s="87"/>
    </row>
    <row r="99" spans="1:5" s="170" customFormat="1">
      <c r="A99" s="87"/>
      <c r="B99" s="87"/>
      <c r="C99" s="87"/>
      <c r="D99" s="87"/>
      <c r="E99" s="87"/>
    </row>
    <row r="100" spans="1:5" s="170" customFormat="1">
      <c r="A100" s="87"/>
      <c r="B100" s="87"/>
      <c r="C100" s="87"/>
      <c r="D100" s="87"/>
      <c r="E100" s="87"/>
    </row>
    <row r="101" spans="1:5" s="170" customFormat="1">
      <c r="A101" s="87"/>
      <c r="B101" s="87"/>
      <c r="C101" s="87"/>
      <c r="D101" s="87"/>
      <c r="E101" s="87"/>
    </row>
    <row r="102" spans="1:5" s="170" customFormat="1">
      <c r="A102" s="87"/>
      <c r="B102" s="87"/>
      <c r="C102" s="87"/>
      <c r="D102" s="87"/>
      <c r="E102" s="87"/>
    </row>
    <row r="103" spans="1:5" s="170" customFormat="1">
      <c r="A103" s="87"/>
      <c r="B103" s="87"/>
      <c r="C103" s="87"/>
      <c r="D103" s="87"/>
      <c r="E103" s="87"/>
    </row>
    <row r="104" spans="1:5" s="170" customFormat="1">
      <c r="A104" s="87"/>
      <c r="B104" s="87"/>
      <c r="C104" s="87"/>
      <c r="D104" s="87"/>
      <c r="E104" s="87"/>
    </row>
    <row r="105" spans="1:5" s="170" customFormat="1">
      <c r="A105" s="87"/>
      <c r="B105" s="87"/>
      <c r="C105" s="87"/>
      <c r="D105" s="87"/>
      <c r="E105" s="87"/>
    </row>
    <row r="106" spans="1:5" s="170" customFormat="1">
      <c r="A106" s="87"/>
      <c r="B106" s="87"/>
      <c r="C106" s="87"/>
      <c r="D106" s="87"/>
      <c r="E106" s="87"/>
    </row>
    <row r="107" spans="1:5" s="170" customFormat="1">
      <c r="A107" s="87"/>
      <c r="B107" s="87"/>
      <c r="C107" s="87"/>
      <c r="D107" s="87"/>
      <c r="E107" s="87"/>
    </row>
    <row r="108" spans="1:5" s="170" customFormat="1">
      <c r="A108" s="87"/>
      <c r="B108" s="87"/>
      <c r="C108" s="87"/>
      <c r="D108" s="87"/>
      <c r="E108" s="87"/>
    </row>
    <row r="109" spans="1:5" s="170" customFormat="1">
      <c r="A109" s="87"/>
      <c r="B109" s="87"/>
      <c r="C109" s="87"/>
      <c r="D109" s="87"/>
      <c r="E109" s="87"/>
    </row>
    <row r="110" spans="1:5" s="170" customFormat="1">
      <c r="A110" s="87"/>
      <c r="B110" s="87"/>
      <c r="C110" s="87"/>
      <c r="D110" s="87"/>
      <c r="E110" s="87"/>
    </row>
    <row r="111" spans="1:5" s="170" customFormat="1">
      <c r="A111" s="87"/>
      <c r="B111" s="87"/>
      <c r="C111" s="87"/>
      <c r="D111" s="87"/>
      <c r="E111" s="87"/>
    </row>
    <row r="112" spans="1:5" s="170" customFormat="1">
      <c r="A112" s="87"/>
      <c r="B112" s="87"/>
      <c r="C112" s="87"/>
      <c r="D112" s="87"/>
      <c r="E112" s="87"/>
    </row>
    <row r="113" spans="1:5" s="170" customFormat="1">
      <c r="A113" s="87"/>
      <c r="B113" s="87"/>
      <c r="C113" s="87"/>
      <c r="D113" s="87"/>
      <c r="E113" s="87"/>
    </row>
    <row r="114" spans="1:5" s="170" customFormat="1">
      <c r="A114" s="87"/>
      <c r="B114" s="87"/>
      <c r="C114" s="87"/>
      <c r="D114" s="87"/>
      <c r="E114" s="87"/>
    </row>
    <row r="115" spans="1:5" s="170" customFormat="1">
      <c r="A115" s="87"/>
      <c r="B115" s="87"/>
      <c r="C115" s="87"/>
      <c r="D115" s="87"/>
      <c r="E115" s="87"/>
    </row>
    <row r="116" spans="1:5" s="170" customFormat="1">
      <c r="A116" s="87"/>
      <c r="B116" s="87"/>
      <c r="C116" s="87"/>
      <c r="D116" s="87"/>
      <c r="E116" s="87"/>
    </row>
    <row r="117" spans="1:5" s="170" customFormat="1">
      <c r="A117" s="87"/>
      <c r="B117" s="87"/>
      <c r="C117" s="87"/>
      <c r="D117" s="87"/>
      <c r="E117" s="87"/>
    </row>
    <row r="118" spans="1:5" s="170" customFormat="1">
      <c r="A118" s="87"/>
      <c r="B118" s="87"/>
      <c r="C118" s="87"/>
      <c r="D118" s="87"/>
      <c r="E118" s="87"/>
    </row>
    <row r="119" spans="1:5" s="170" customFormat="1">
      <c r="A119" s="87"/>
      <c r="B119" s="87"/>
      <c r="C119" s="87"/>
      <c r="D119" s="87"/>
      <c r="E119" s="87"/>
    </row>
    <row r="120" spans="1:5" s="170" customFormat="1">
      <c r="A120" s="87"/>
      <c r="B120" s="87"/>
      <c r="C120" s="87"/>
      <c r="D120" s="87"/>
      <c r="E120" s="87"/>
    </row>
    <row r="121" spans="1:5" s="170" customFormat="1">
      <c r="A121" s="87"/>
      <c r="B121" s="87"/>
      <c r="C121" s="87"/>
      <c r="D121" s="87"/>
      <c r="E121" s="87"/>
    </row>
    <row r="122" spans="1:5" s="170" customFormat="1">
      <c r="A122" s="87"/>
      <c r="B122" s="87"/>
      <c r="C122" s="87"/>
      <c r="D122" s="87"/>
      <c r="E122" s="87"/>
    </row>
    <row r="123" spans="1:5" s="170" customFormat="1">
      <c r="A123" s="87"/>
      <c r="B123" s="87"/>
      <c r="C123" s="87"/>
      <c r="D123" s="87"/>
      <c r="E123" s="87"/>
    </row>
    <row r="124" spans="1:5" s="170" customFormat="1">
      <c r="A124" s="87"/>
      <c r="B124" s="87"/>
      <c r="C124" s="87"/>
      <c r="D124" s="87"/>
      <c r="E124" s="87"/>
    </row>
    <row r="125" spans="1:5" s="170" customFormat="1">
      <c r="A125" s="87"/>
      <c r="B125" s="87"/>
      <c r="C125" s="87"/>
      <c r="D125" s="87"/>
      <c r="E125" s="87"/>
    </row>
    <row r="126" spans="1:5" s="170" customFormat="1">
      <c r="A126" s="87"/>
      <c r="B126" s="87"/>
      <c r="C126" s="87"/>
      <c r="D126" s="87"/>
      <c r="E126" s="87"/>
    </row>
    <row r="127" spans="1:5" s="170" customFormat="1">
      <c r="A127" s="87"/>
      <c r="B127" s="87"/>
      <c r="C127" s="87"/>
      <c r="D127" s="87"/>
      <c r="E127" s="87"/>
    </row>
    <row r="128" spans="1:5" s="170" customFormat="1">
      <c r="A128" s="87"/>
      <c r="B128" s="87"/>
      <c r="C128" s="87"/>
      <c r="D128" s="87"/>
      <c r="E128" s="87"/>
    </row>
    <row r="129" spans="1:5" s="170" customFormat="1">
      <c r="A129" s="87"/>
      <c r="B129" s="87"/>
      <c r="C129" s="87"/>
      <c r="D129" s="87"/>
      <c r="E129" s="87"/>
    </row>
    <row r="130" spans="1:5" s="170" customFormat="1">
      <c r="A130" s="87"/>
      <c r="B130" s="87"/>
      <c r="C130" s="87"/>
      <c r="D130" s="87"/>
      <c r="E130" s="87"/>
    </row>
    <row r="131" spans="1:5" s="170" customFormat="1">
      <c r="A131" s="87"/>
      <c r="B131" s="87"/>
      <c r="C131" s="87"/>
      <c r="D131" s="87"/>
      <c r="E131" s="87"/>
    </row>
    <row r="132" spans="1:5" s="170" customFormat="1">
      <c r="A132" s="87"/>
      <c r="B132" s="87"/>
      <c r="C132" s="87"/>
      <c r="D132" s="87"/>
      <c r="E132" s="87"/>
    </row>
    <row r="133" spans="1:5" s="170" customFormat="1">
      <c r="A133" s="87"/>
      <c r="B133" s="87"/>
      <c r="C133" s="87"/>
      <c r="D133" s="87"/>
      <c r="E133" s="87"/>
    </row>
    <row r="134" spans="1:5" s="170" customFormat="1">
      <c r="A134" s="87"/>
      <c r="B134" s="87"/>
      <c r="C134" s="87"/>
      <c r="D134" s="87"/>
      <c r="E134" s="87"/>
    </row>
    <row r="135" spans="1:5" s="170" customFormat="1">
      <c r="A135" s="87"/>
      <c r="B135" s="87"/>
      <c r="C135" s="87"/>
      <c r="D135" s="87"/>
      <c r="E135" s="87"/>
    </row>
    <row r="136" spans="1:5" s="170" customFormat="1">
      <c r="A136" s="87"/>
      <c r="B136" s="87"/>
      <c r="C136" s="87"/>
      <c r="D136" s="87"/>
      <c r="E136" s="87"/>
    </row>
    <row r="137" spans="1:5" s="170" customFormat="1">
      <c r="A137" s="87"/>
      <c r="B137" s="87"/>
      <c r="C137" s="87"/>
      <c r="D137" s="87"/>
      <c r="E137" s="87"/>
    </row>
    <row r="138" spans="1:5" s="170" customFormat="1">
      <c r="A138" s="87"/>
      <c r="B138" s="87"/>
      <c r="C138" s="87"/>
      <c r="D138" s="87"/>
      <c r="E138" s="87"/>
    </row>
    <row r="139" spans="1:5" s="170" customFormat="1">
      <c r="A139" s="87"/>
      <c r="B139" s="87"/>
      <c r="C139" s="87"/>
      <c r="D139" s="87"/>
      <c r="E139" s="87"/>
    </row>
    <row r="140" spans="1:5" s="170" customFormat="1">
      <c r="A140" s="87"/>
      <c r="B140" s="87"/>
      <c r="C140" s="87"/>
      <c r="D140" s="87"/>
      <c r="E140" s="87"/>
    </row>
    <row r="141" spans="1:5" s="170" customFormat="1">
      <c r="A141" s="87"/>
      <c r="B141" s="87"/>
      <c r="C141" s="87"/>
      <c r="D141" s="87"/>
      <c r="E141" s="87"/>
    </row>
    <row r="142" spans="1:5" s="170" customFormat="1">
      <c r="A142" s="87"/>
      <c r="B142" s="87"/>
      <c r="C142" s="87"/>
      <c r="D142" s="87"/>
      <c r="E142" s="87"/>
    </row>
    <row r="143" spans="1:5" s="170" customFormat="1">
      <c r="A143" s="87"/>
      <c r="B143" s="87"/>
      <c r="C143" s="87"/>
      <c r="D143" s="87"/>
      <c r="E143" s="87"/>
    </row>
    <row r="144" spans="1:5" s="170" customFormat="1">
      <c r="A144" s="87"/>
      <c r="B144" s="87"/>
      <c r="C144" s="87"/>
      <c r="D144" s="87"/>
      <c r="E144" s="87"/>
    </row>
    <row r="145" spans="1:5" s="170" customFormat="1">
      <c r="A145" s="87"/>
      <c r="B145" s="87"/>
      <c r="C145" s="87"/>
      <c r="D145" s="87"/>
      <c r="E145" s="87"/>
    </row>
    <row r="146" spans="1:5" s="170" customFormat="1">
      <c r="A146" s="87"/>
      <c r="B146" s="87"/>
      <c r="C146" s="87"/>
      <c r="D146" s="87"/>
      <c r="E146" s="87"/>
    </row>
    <row r="147" spans="1:5" s="170" customFormat="1">
      <c r="A147" s="87"/>
      <c r="B147" s="87"/>
      <c r="C147" s="87"/>
      <c r="D147" s="87"/>
      <c r="E147" s="87"/>
    </row>
    <row r="148" spans="1:5" s="170" customFormat="1">
      <c r="A148" s="87"/>
      <c r="B148" s="87"/>
      <c r="C148" s="87"/>
      <c r="D148" s="87"/>
      <c r="E148" s="87"/>
    </row>
    <row r="149" spans="1:5" s="170" customFormat="1">
      <c r="A149" s="87"/>
      <c r="B149" s="87"/>
      <c r="C149" s="87"/>
      <c r="D149" s="87"/>
      <c r="E149" s="87"/>
    </row>
    <row r="150" spans="1:5" s="170" customFormat="1">
      <c r="A150" s="87"/>
      <c r="B150" s="87"/>
      <c r="C150" s="87"/>
      <c r="D150" s="87"/>
      <c r="E150" s="87"/>
    </row>
    <row r="151" spans="1:5" s="170" customFormat="1">
      <c r="A151" s="87"/>
      <c r="B151" s="87"/>
      <c r="C151" s="87"/>
      <c r="D151" s="87"/>
      <c r="E151" s="87"/>
    </row>
    <row r="152" spans="1:5" s="170" customFormat="1">
      <c r="A152" s="87"/>
      <c r="B152" s="87"/>
      <c r="C152" s="87"/>
      <c r="D152" s="87"/>
      <c r="E152" s="87"/>
    </row>
    <row r="153" spans="1:5" s="170" customFormat="1">
      <c r="A153" s="87"/>
      <c r="B153" s="87"/>
      <c r="C153" s="87"/>
      <c r="D153" s="87"/>
      <c r="E153" s="87"/>
    </row>
    <row r="154" spans="1:5" s="170" customFormat="1">
      <c r="A154" s="87"/>
      <c r="B154" s="87"/>
      <c r="C154" s="87"/>
      <c r="D154" s="87"/>
      <c r="E154" s="87"/>
    </row>
    <row r="155" spans="1:5" s="170" customFormat="1">
      <c r="A155" s="87"/>
      <c r="B155" s="87"/>
      <c r="C155" s="87"/>
      <c r="D155" s="87"/>
      <c r="E155" s="87"/>
    </row>
    <row r="156" spans="1:5" s="170" customFormat="1">
      <c r="A156" s="87"/>
      <c r="B156" s="87"/>
      <c r="C156" s="87"/>
      <c r="D156" s="87"/>
      <c r="E156" s="87"/>
    </row>
    <row r="157" spans="1:5" s="170" customFormat="1">
      <c r="A157" s="87"/>
      <c r="B157" s="87"/>
      <c r="C157" s="87"/>
      <c r="D157" s="87"/>
      <c r="E157" s="87"/>
    </row>
    <row r="158" spans="1:5" s="170" customFormat="1">
      <c r="A158" s="87"/>
      <c r="B158" s="87"/>
      <c r="C158" s="87"/>
      <c r="D158" s="87"/>
      <c r="E158" s="87"/>
    </row>
    <row r="159" spans="1:5" s="170" customFormat="1">
      <c r="A159" s="87"/>
      <c r="B159" s="87"/>
      <c r="C159" s="87"/>
      <c r="D159" s="87"/>
      <c r="E159" s="87"/>
    </row>
    <row r="160" spans="1:5" s="170" customFormat="1">
      <c r="A160" s="87"/>
      <c r="B160" s="87"/>
      <c r="C160" s="87"/>
      <c r="D160" s="87"/>
      <c r="E160" s="87"/>
    </row>
    <row r="161" spans="1:5" s="170" customFormat="1">
      <c r="A161" s="87"/>
      <c r="B161" s="87"/>
      <c r="C161" s="87"/>
      <c r="D161" s="87"/>
      <c r="E161" s="87"/>
    </row>
    <row r="162" spans="1:5" s="170" customFormat="1">
      <c r="A162" s="87"/>
      <c r="B162" s="87"/>
      <c r="C162" s="87"/>
      <c r="D162" s="87"/>
      <c r="E162" s="87"/>
    </row>
    <row r="163" spans="1:5" s="170" customFormat="1">
      <c r="A163" s="87"/>
      <c r="B163" s="87"/>
      <c r="C163" s="87"/>
      <c r="D163" s="87"/>
      <c r="E163" s="87"/>
    </row>
    <row r="164" spans="1:5" s="170" customFormat="1">
      <c r="A164" s="87"/>
      <c r="B164" s="87"/>
      <c r="C164" s="87"/>
      <c r="D164" s="87"/>
      <c r="E164" s="87"/>
    </row>
    <row r="165" spans="1:5" s="170" customFormat="1">
      <c r="A165" s="87"/>
      <c r="B165" s="87"/>
      <c r="C165" s="87"/>
      <c r="D165" s="87"/>
      <c r="E165" s="87"/>
    </row>
    <row r="166" spans="1:5" s="170" customFormat="1">
      <c r="A166" s="87"/>
      <c r="B166" s="87"/>
      <c r="C166" s="87"/>
      <c r="D166" s="87"/>
      <c r="E166" s="87"/>
    </row>
    <row r="167" spans="1:5" s="170" customFormat="1">
      <c r="A167" s="87"/>
      <c r="B167" s="87"/>
      <c r="C167" s="87"/>
      <c r="D167" s="87"/>
      <c r="E167" s="87"/>
    </row>
    <row r="168" spans="1:5" s="170" customFormat="1">
      <c r="A168" s="87"/>
      <c r="B168" s="87"/>
      <c r="C168" s="87"/>
      <c r="D168" s="87"/>
      <c r="E168" s="87"/>
    </row>
    <row r="169" spans="1:5" s="170" customFormat="1">
      <c r="A169" s="87"/>
      <c r="B169" s="87"/>
      <c r="C169" s="87"/>
      <c r="D169" s="87"/>
      <c r="E169" s="87"/>
    </row>
    <row r="170" spans="1:5" s="170" customFormat="1">
      <c r="A170" s="87"/>
      <c r="B170" s="87"/>
      <c r="C170" s="87"/>
      <c r="D170" s="87"/>
      <c r="E170" s="87"/>
    </row>
    <row r="171" spans="1:5" s="170" customFormat="1">
      <c r="A171" s="87"/>
      <c r="B171" s="87"/>
      <c r="C171" s="87"/>
      <c r="D171" s="87"/>
      <c r="E171" s="87"/>
    </row>
    <row r="172" spans="1:5" s="170" customFormat="1">
      <c r="A172" s="87"/>
      <c r="B172" s="87"/>
      <c r="C172" s="87"/>
      <c r="D172" s="87"/>
      <c r="E172" s="87"/>
    </row>
    <row r="173" spans="1:5" s="170" customFormat="1">
      <c r="A173" s="87"/>
      <c r="B173" s="87"/>
      <c r="C173" s="87"/>
      <c r="D173" s="87"/>
      <c r="E173" s="87"/>
    </row>
    <row r="174" spans="1:5" s="170" customFormat="1">
      <c r="A174" s="87"/>
      <c r="B174" s="87"/>
      <c r="C174" s="87"/>
      <c r="D174" s="87"/>
      <c r="E174" s="87"/>
    </row>
    <row r="175" spans="1:5" s="170" customFormat="1">
      <c r="A175" s="87"/>
      <c r="B175" s="87"/>
      <c r="C175" s="87"/>
      <c r="D175" s="87"/>
      <c r="E175" s="87"/>
    </row>
    <row r="176" spans="1:5" s="170" customFormat="1">
      <c r="A176" s="87"/>
      <c r="B176" s="87"/>
      <c r="C176" s="87"/>
      <c r="D176" s="87"/>
      <c r="E176" s="87"/>
    </row>
    <row r="177" spans="1:5" s="170" customFormat="1">
      <c r="A177" s="87"/>
      <c r="B177" s="87"/>
      <c r="C177" s="87"/>
      <c r="D177" s="87"/>
      <c r="E177" s="87"/>
    </row>
    <row r="178" spans="1:5" s="170" customFormat="1">
      <c r="A178" s="87"/>
      <c r="B178" s="87"/>
      <c r="C178" s="87"/>
      <c r="D178" s="87"/>
      <c r="E178" s="87"/>
    </row>
    <row r="179" spans="1:5" s="170" customFormat="1">
      <c r="A179" s="87"/>
      <c r="B179" s="87"/>
      <c r="C179" s="87"/>
      <c r="D179" s="87"/>
      <c r="E179" s="87"/>
    </row>
    <row r="180" spans="1:5" s="170" customFormat="1">
      <c r="A180" s="87"/>
      <c r="B180" s="87"/>
      <c r="C180" s="87"/>
      <c r="D180" s="87"/>
      <c r="E180" s="87"/>
    </row>
    <row r="181" spans="1:5" s="170" customFormat="1">
      <c r="A181" s="87"/>
      <c r="B181" s="87"/>
      <c r="C181" s="87"/>
      <c r="D181" s="87"/>
      <c r="E181" s="87"/>
    </row>
    <row r="182" spans="1:5" s="170" customFormat="1">
      <c r="A182" s="87"/>
      <c r="B182" s="87"/>
      <c r="C182" s="87"/>
      <c r="D182" s="87"/>
      <c r="E182" s="87"/>
    </row>
    <row r="183" spans="1:5" s="170" customFormat="1">
      <c r="A183" s="87"/>
      <c r="B183" s="87"/>
      <c r="C183" s="87"/>
      <c r="D183" s="87"/>
      <c r="E183" s="87"/>
    </row>
    <row r="184" spans="1:5" s="170" customFormat="1">
      <c r="A184" s="87"/>
      <c r="B184" s="87"/>
      <c r="C184" s="87"/>
      <c r="D184" s="87"/>
      <c r="E184" s="87"/>
    </row>
    <row r="185" spans="1:5" s="170" customFormat="1">
      <c r="A185" s="87"/>
      <c r="B185" s="87"/>
      <c r="C185" s="87"/>
      <c r="D185" s="87"/>
      <c r="E185" s="87"/>
    </row>
    <row r="186" spans="1:5" s="170" customFormat="1">
      <c r="A186" s="87"/>
      <c r="B186" s="87"/>
      <c r="C186" s="87"/>
      <c r="D186" s="87"/>
      <c r="E186" s="87"/>
    </row>
    <row r="187" spans="1:5" s="170" customFormat="1">
      <c r="A187" s="87"/>
      <c r="B187" s="87"/>
      <c r="C187" s="87"/>
      <c r="D187" s="87"/>
      <c r="E187" s="87"/>
    </row>
    <row r="188" spans="1:5" s="170" customFormat="1">
      <c r="A188" s="87"/>
      <c r="B188" s="87"/>
      <c r="C188" s="87"/>
      <c r="D188" s="87"/>
      <c r="E188" s="87"/>
    </row>
    <row r="189" spans="1:5" s="170" customFormat="1">
      <c r="A189" s="87"/>
      <c r="B189" s="87"/>
      <c r="C189" s="87"/>
      <c r="D189" s="87"/>
      <c r="E189" s="87"/>
    </row>
    <row r="190" spans="1:5" s="170" customFormat="1">
      <c r="A190" s="87"/>
      <c r="B190" s="87"/>
      <c r="C190" s="87"/>
      <c r="D190" s="87"/>
      <c r="E190" s="87"/>
    </row>
    <row r="191" spans="1:5" s="170" customFormat="1">
      <c r="A191" s="87"/>
      <c r="B191" s="87"/>
      <c r="C191" s="87"/>
      <c r="D191" s="87"/>
      <c r="E191" s="87"/>
    </row>
    <row r="192" spans="1:5" s="170" customFormat="1">
      <c r="A192" s="87"/>
      <c r="B192" s="87"/>
      <c r="C192" s="87"/>
      <c r="D192" s="87"/>
      <c r="E192" s="87"/>
    </row>
    <row r="193" spans="1:5" s="170" customFormat="1">
      <c r="A193" s="87"/>
      <c r="B193" s="87"/>
      <c r="C193" s="87"/>
      <c r="D193" s="87"/>
      <c r="E193" s="87"/>
    </row>
    <row r="194" spans="1:5" s="170" customFormat="1">
      <c r="A194" s="87"/>
      <c r="B194" s="87"/>
      <c r="C194" s="87"/>
      <c r="D194" s="87"/>
      <c r="E194" s="87"/>
    </row>
    <row r="195" spans="1:5" s="170" customFormat="1">
      <c r="A195" s="87"/>
      <c r="B195" s="87"/>
      <c r="C195" s="87"/>
      <c r="D195" s="87"/>
      <c r="E195" s="87"/>
    </row>
    <row r="196" spans="1:5" s="170" customFormat="1">
      <c r="A196" s="87"/>
      <c r="B196" s="87"/>
      <c r="C196" s="87"/>
      <c r="D196" s="87"/>
      <c r="E196" s="87"/>
    </row>
    <row r="197" spans="1:5" s="170" customFormat="1">
      <c r="A197" s="87"/>
      <c r="B197" s="87"/>
      <c r="C197" s="87"/>
      <c r="D197" s="87"/>
      <c r="E197" s="87"/>
    </row>
    <row r="198" spans="1:5" s="170" customFormat="1">
      <c r="A198" s="87"/>
      <c r="B198" s="87"/>
      <c r="C198" s="87"/>
      <c r="D198" s="87"/>
      <c r="E198" s="87"/>
    </row>
    <row r="199" spans="1:5" s="170" customFormat="1">
      <c r="A199" s="87"/>
      <c r="B199" s="87"/>
      <c r="C199" s="87"/>
      <c r="D199" s="87"/>
      <c r="E199" s="87"/>
    </row>
    <row r="200" spans="1:5" s="170" customFormat="1">
      <c r="A200" s="87"/>
      <c r="B200" s="87"/>
      <c r="C200" s="87"/>
      <c r="D200" s="87"/>
      <c r="E200" s="87"/>
    </row>
    <row r="201" spans="1:5" s="170" customFormat="1">
      <c r="A201" s="87"/>
      <c r="B201" s="87"/>
      <c r="C201" s="87"/>
      <c r="D201" s="87"/>
      <c r="E201" s="87"/>
    </row>
    <row r="202" spans="1:5" s="170" customFormat="1">
      <c r="A202" s="87"/>
      <c r="B202" s="87"/>
      <c r="C202" s="87"/>
      <c r="D202" s="87"/>
      <c r="E202" s="87"/>
    </row>
    <row r="203" spans="1:5" s="170" customFormat="1">
      <c r="A203" s="87"/>
      <c r="B203" s="87"/>
      <c r="C203" s="87"/>
      <c r="D203" s="87"/>
      <c r="E203" s="87"/>
    </row>
    <row r="204" spans="1:5" s="170" customFormat="1">
      <c r="A204" s="87"/>
      <c r="B204" s="87"/>
      <c r="C204" s="87"/>
      <c r="D204" s="87"/>
      <c r="E204" s="87"/>
    </row>
    <row r="205" spans="1:5" s="170" customFormat="1">
      <c r="A205" s="87"/>
      <c r="B205" s="87"/>
      <c r="C205" s="87"/>
      <c r="D205" s="87"/>
      <c r="E205" s="87"/>
    </row>
    <row r="206" spans="1:5" s="170" customFormat="1">
      <c r="A206" s="87"/>
      <c r="B206" s="87"/>
      <c r="C206" s="87"/>
      <c r="D206" s="87"/>
      <c r="E206" s="87"/>
    </row>
    <row r="207" spans="1:5" s="170" customFormat="1">
      <c r="A207" s="87"/>
      <c r="B207" s="87"/>
      <c r="C207" s="87"/>
      <c r="D207" s="87"/>
      <c r="E207" s="87"/>
    </row>
    <row r="208" spans="1:5" s="170" customFormat="1">
      <c r="A208" s="87"/>
      <c r="B208" s="87"/>
      <c r="C208" s="87"/>
      <c r="D208" s="87"/>
      <c r="E208" s="87"/>
    </row>
    <row r="209" spans="1:5" s="170" customFormat="1">
      <c r="A209" s="87"/>
      <c r="B209" s="87"/>
      <c r="C209" s="87"/>
      <c r="D209" s="87"/>
      <c r="E209" s="87"/>
    </row>
    <row r="210" spans="1:5" s="170" customFormat="1">
      <c r="A210" s="87"/>
      <c r="B210" s="87"/>
      <c r="C210" s="87"/>
      <c r="D210" s="87"/>
      <c r="E210" s="87"/>
    </row>
    <row r="211" spans="1:5" s="170" customFormat="1">
      <c r="A211" s="87"/>
      <c r="B211" s="87"/>
      <c r="C211" s="87"/>
      <c r="D211" s="87"/>
      <c r="E211" s="87"/>
    </row>
    <row r="212" spans="1:5" s="170" customFormat="1">
      <c r="A212" s="87"/>
      <c r="B212" s="87"/>
      <c r="C212" s="87"/>
      <c r="D212" s="87"/>
      <c r="E212" s="87"/>
    </row>
    <row r="213" spans="1:5" s="170" customFormat="1">
      <c r="A213" s="87"/>
      <c r="B213" s="87"/>
      <c r="C213" s="87"/>
      <c r="D213" s="87"/>
      <c r="E213" s="87"/>
    </row>
    <row r="214" spans="1:5" s="170" customFormat="1">
      <c r="A214" s="87"/>
      <c r="B214" s="87"/>
      <c r="C214" s="87"/>
      <c r="D214" s="87"/>
      <c r="E214" s="87"/>
    </row>
    <row r="215" spans="1:5" s="170" customFormat="1">
      <c r="A215" s="87"/>
      <c r="B215" s="87"/>
      <c r="C215" s="87"/>
      <c r="D215" s="87"/>
      <c r="E215" s="87"/>
    </row>
    <row r="216" spans="1:5" s="170" customFormat="1">
      <c r="A216" s="87"/>
      <c r="B216" s="87"/>
      <c r="C216" s="87"/>
      <c r="D216" s="87"/>
      <c r="E216" s="87"/>
    </row>
    <row r="217" spans="1:5" s="170" customFormat="1">
      <c r="A217" s="87"/>
      <c r="B217" s="87"/>
      <c r="C217" s="87"/>
      <c r="D217" s="87"/>
      <c r="E217" s="87"/>
    </row>
    <row r="218" spans="1:5" s="170" customFormat="1">
      <c r="A218" s="87"/>
      <c r="B218" s="87"/>
      <c r="C218" s="87"/>
      <c r="D218" s="87"/>
      <c r="E218" s="87"/>
    </row>
    <row r="219" spans="1:5" s="170" customFormat="1">
      <c r="A219" s="87"/>
      <c r="B219" s="87"/>
      <c r="C219" s="87"/>
      <c r="D219" s="87"/>
      <c r="E219" s="87"/>
    </row>
    <row r="220" spans="1:5" s="170" customFormat="1">
      <c r="A220" s="87"/>
      <c r="B220" s="87"/>
      <c r="C220" s="87"/>
      <c r="D220" s="87"/>
      <c r="E220" s="87"/>
    </row>
    <row r="221" spans="1:5" s="170" customFormat="1">
      <c r="A221" s="87"/>
      <c r="B221" s="87"/>
      <c r="C221" s="87"/>
      <c r="D221" s="87"/>
      <c r="E221" s="87"/>
    </row>
    <row r="222" spans="1:5" s="170" customFormat="1">
      <c r="A222" s="87"/>
      <c r="B222" s="87"/>
      <c r="C222" s="87"/>
      <c r="D222" s="87"/>
      <c r="E222" s="87"/>
    </row>
    <row r="223" spans="1:5" s="170" customFormat="1">
      <c r="A223" s="87"/>
      <c r="B223" s="87"/>
      <c r="C223" s="87"/>
      <c r="D223" s="87"/>
      <c r="E223" s="87"/>
    </row>
    <row r="224" spans="1:5" s="170" customFormat="1">
      <c r="A224" s="87"/>
      <c r="B224" s="87"/>
      <c r="C224" s="87"/>
      <c r="D224" s="87"/>
      <c r="E224" s="87"/>
    </row>
    <row r="225" spans="1:5" s="170" customFormat="1">
      <c r="A225" s="87"/>
      <c r="B225" s="87"/>
      <c r="C225" s="87"/>
      <c r="D225" s="87"/>
      <c r="E225" s="87"/>
    </row>
    <row r="226" spans="1:5" s="170" customFormat="1">
      <c r="A226" s="87"/>
      <c r="B226" s="87"/>
      <c r="C226" s="87"/>
      <c r="D226" s="87"/>
      <c r="E226" s="87"/>
    </row>
    <row r="227" spans="1:5" s="170" customFormat="1">
      <c r="A227" s="87"/>
      <c r="B227" s="87"/>
      <c r="C227" s="87"/>
      <c r="D227" s="87"/>
      <c r="E227" s="87"/>
    </row>
    <row r="228" spans="1:5" s="170" customFormat="1">
      <c r="A228" s="87"/>
      <c r="B228" s="87"/>
      <c r="C228" s="87"/>
      <c r="D228" s="87"/>
      <c r="E228" s="87"/>
    </row>
    <row r="229" spans="1:5" s="170" customFormat="1">
      <c r="A229" s="87"/>
      <c r="B229" s="87"/>
      <c r="C229" s="87"/>
      <c r="D229" s="87"/>
      <c r="E229" s="87"/>
    </row>
    <row r="230" spans="1:5" s="170" customFormat="1">
      <c r="A230" s="87"/>
      <c r="B230" s="87"/>
      <c r="C230" s="87"/>
      <c r="D230" s="87"/>
      <c r="E230" s="87"/>
    </row>
    <row r="231" spans="1:5" s="170" customFormat="1">
      <c r="A231" s="87"/>
      <c r="B231" s="87"/>
      <c r="C231" s="87"/>
      <c r="D231" s="87"/>
      <c r="E231" s="87"/>
    </row>
    <row r="232" spans="1:5" s="170" customFormat="1">
      <c r="A232" s="87"/>
      <c r="B232" s="87"/>
      <c r="C232" s="87"/>
      <c r="D232" s="87"/>
      <c r="E232" s="87"/>
    </row>
    <row r="233" spans="1:5" s="170" customFormat="1">
      <c r="A233" s="87"/>
      <c r="B233" s="87"/>
      <c r="C233" s="87"/>
      <c r="D233" s="87"/>
      <c r="E233" s="87"/>
    </row>
    <row r="234" spans="1:5" s="170" customFormat="1">
      <c r="A234" s="87"/>
      <c r="B234" s="87"/>
      <c r="C234" s="87"/>
      <c r="D234" s="87"/>
      <c r="E234" s="87"/>
    </row>
    <row r="235" spans="1:5" s="170" customFormat="1">
      <c r="A235" s="87"/>
      <c r="B235" s="87"/>
      <c r="C235" s="87"/>
      <c r="D235" s="87"/>
      <c r="E235" s="87"/>
    </row>
    <row r="236" spans="1:5" s="170" customFormat="1">
      <c r="A236" s="87"/>
      <c r="B236" s="87"/>
      <c r="C236" s="87"/>
      <c r="D236" s="87"/>
      <c r="E236" s="87"/>
    </row>
    <row r="237" spans="1:5" s="170" customFormat="1">
      <c r="A237" s="87"/>
      <c r="B237" s="87"/>
      <c r="C237" s="87"/>
      <c r="D237" s="87"/>
      <c r="E237" s="87"/>
    </row>
    <row r="238" spans="1:5" s="170" customFormat="1">
      <c r="A238" s="87"/>
      <c r="B238" s="87"/>
      <c r="C238" s="87"/>
      <c r="D238" s="87"/>
      <c r="E238" s="87"/>
    </row>
    <row r="239" spans="1:5" s="170" customFormat="1">
      <c r="A239" s="87"/>
      <c r="B239" s="87"/>
      <c r="C239" s="87"/>
      <c r="D239" s="87"/>
      <c r="E239" s="87"/>
    </row>
    <row r="240" spans="1:5" s="170" customFormat="1">
      <c r="A240" s="87"/>
      <c r="B240" s="87"/>
      <c r="C240" s="87"/>
      <c r="D240" s="87"/>
      <c r="E240" s="87"/>
    </row>
    <row r="241" spans="1:5" s="170" customFormat="1">
      <c r="A241" s="87"/>
      <c r="B241" s="87"/>
      <c r="C241" s="87"/>
      <c r="D241" s="87"/>
      <c r="E241" s="87"/>
    </row>
    <row r="242" spans="1:5" s="170" customFormat="1">
      <c r="A242" s="87"/>
      <c r="B242" s="87"/>
      <c r="C242" s="87"/>
      <c r="D242" s="87"/>
      <c r="E242" s="87"/>
    </row>
    <row r="243" spans="1:5" s="170" customFormat="1">
      <c r="A243" s="87"/>
      <c r="B243" s="87"/>
      <c r="C243" s="87"/>
      <c r="D243" s="87"/>
      <c r="E243" s="87"/>
    </row>
    <row r="244" spans="1:5" s="170" customFormat="1">
      <c r="A244" s="87"/>
      <c r="B244" s="87"/>
      <c r="C244" s="87"/>
      <c r="D244" s="87"/>
      <c r="E244" s="87"/>
    </row>
    <row r="245" spans="1:5" s="170" customFormat="1">
      <c r="A245" s="87"/>
      <c r="B245" s="87"/>
      <c r="C245" s="87"/>
      <c r="D245" s="87"/>
      <c r="E245" s="87"/>
    </row>
    <row r="246" spans="1:5" s="170" customFormat="1">
      <c r="A246" s="87"/>
      <c r="B246" s="87"/>
      <c r="C246" s="87"/>
      <c r="D246" s="87"/>
      <c r="E246" s="87"/>
    </row>
    <row r="247" spans="1:5" s="170" customFormat="1">
      <c r="A247" s="87"/>
      <c r="B247" s="87"/>
      <c r="C247" s="87"/>
      <c r="D247" s="87"/>
      <c r="E247" s="87"/>
    </row>
    <row r="248" spans="1:5" s="170" customFormat="1">
      <c r="A248" s="87"/>
      <c r="B248" s="87"/>
      <c r="C248" s="87"/>
      <c r="D248" s="87"/>
      <c r="E248" s="87"/>
    </row>
    <row r="249" spans="1:5" s="170" customFormat="1">
      <c r="A249" s="87"/>
      <c r="B249" s="87"/>
      <c r="C249" s="87"/>
      <c r="D249" s="87"/>
      <c r="E249" s="87"/>
    </row>
    <row r="250" spans="1:5" s="170" customFormat="1">
      <c r="A250" s="87"/>
      <c r="B250" s="87"/>
      <c r="C250" s="87"/>
      <c r="D250" s="87"/>
      <c r="E250" s="87"/>
    </row>
    <row r="251" spans="1:5" s="170" customFormat="1">
      <c r="A251" s="87"/>
      <c r="B251" s="87"/>
      <c r="C251" s="87"/>
      <c r="D251" s="87"/>
      <c r="E251" s="87"/>
    </row>
    <row r="252" spans="1:5" s="170" customFormat="1">
      <c r="A252" s="87"/>
      <c r="B252" s="87"/>
      <c r="C252" s="87"/>
      <c r="D252" s="87"/>
      <c r="E252" s="87"/>
    </row>
    <row r="253" spans="1:5" s="170" customFormat="1">
      <c r="A253" s="87"/>
      <c r="B253" s="87"/>
      <c r="C253" s="87"/>
      <c r="D253" s="87"/>
      <c r="E253" s="87"/>
    </row>
    <row r="254" spans="1:5" s="170" customFormat="1">
      <c r="A254" s="87"/>
      <c r="B254" s="87"/>
      <c r="C254" s="87"/>
      <c r="D254" s="87"/>
      <c r="E254" s="87"/>
    </row>
    <row r="255" spans="1:5" s="170" customFormat="1">
      <c r="A255" s="87"/>
      <c r="B255" s="87"/>
      <c r="C255" s="87"/>
      <c r="D255" s="87"/>
      <c r="E255" s="87"/>
    </row>
    <row r="256" spans="1:5" s="170" customFormat="1">
      <c r="A256" s="87"/>
      <c r="B256" s="87"/>
      <c r="C256" s="87"/>
      <c r="D256" s="87"/>
      <c r="E256" s="87"/>
    </row>
    <row r="257" spans="1:5" s="170" customFormat="1">
      <c r="A257" s="87"/>
      <c r="B257" s="87"/>
      <c r="C257" s="87"/>
      <c r="D257" s="87"/>
      <c r="E257" s="87"/>
    </row>
    <row r="258" spans="1:5" s="170" customFormat="1">
      <c r="A258" s="87"/>
      <c r="B258" s="87"/>
      <c r="C258" s="87"/>
      <c r="D258" s="87"/>
      <c r="E258" s="87"/>
    </row>
    <row r="259" spans="1:5" s="170" customFormat="1">
      <c r="A259" s="87"/>
      <c r="B259" s="87"/>
      <c r="C259" s="87"/>
      <c r="D259" s="87"/>
      <c r="E259" s="87"/>
    </row>
    <row r="260" spans="1:5" s="170" customFormat="1">
      <c r="A260" s="87"/>
      <c r="B260" s="87"/>
      <c r="C260" s="87"/>
      <c r="D260" s="87"/>
      <c r="E260" s="87"/>
    </row>
    <row r="261" spans="1:5" s="170" customFormat="1">
      <c r="A261" s="87"/>
      <c r="B261" s="87"/>
      <c r="C261" s="87"/>
      <c r="D261" s="87"/>
      <c r="E261" s="87"/>
    </row>
    <row r="262" spans="1:5" s="170" customFormat="1">
      <c r="A262" s="87"/>
      <c r="B262" s="87"/>
      <c r="C262" s="87"/>
      <c r="D262" s="87"/>
      <c r="E262" s="87"/>
    </row>
    <row r="263" spans="1:5" s="170" customFormat="1">
      <c r="A263" s="87"/>
      <c r="B263" s="87"/>
      <c r="C263" s="87"/>
      <c r="D263" s="87"/>
      <c r="E263" s="87"/>
    </row>
    <row r="264" spans="1:5" s="170" customFormat="1">
      <c r="A264" s="87"/>
      <c r="B264" s="87"/>
      <c r="C264" s="87"/>
      <c r="D264" s="87"/>
      <c r="E264" s="87"/>
    </row>
    <row r="265" spans="1:5" s="170" customFormat="1">
      <c r="A265" s="87"/>
      <c r="B265" s="87"/>
      <c r="C265" s="87"/>
      <c r="D265" s="87"/>
      <c r="E265" s="87"/>
    </row>
    <row r="266" spans="1:5" s="170" customFormat="1">
      <c r="A266" s="87"/>
      <c r="B266" s="87"/>
      <c r="C266" s="87"/>
      <c r="D266" s="87"/>
      <c r="E266" s="87"/>
    </row>
    <row r="267" spans="1:5" s="170" customFormat="1">
      <c r="A267" s="87"/>
      <c r="B267" s="87"/>
      <c r="C267" s="87"/>
      <c r="D267" s="87"/>
      <c r="E267" s="87"/>
    </row>
    <row r="268" spans="1:5" s="170" customFormat="1">
      <c r="A268" s="87"/>
      <c r="B268" s="87"/>
      <c r="C268" s="87"/>
      <c r="D268" s="87"/>
      <c r="E268" s="87"/>
    </row>
    <row r="269" spans="1:5" s="170" customFormat="1">
      <c r="A269" s="87"/>
      <c r="B269" s="87"/>
      <c r="C269" s="87"/>
      <c r="D269" s="87"/>
      <c r="E269" s="87"/>
    </row>
    <row r="270" spans="1:5" s="170" customFormat="1">
      <c r="A270" s="87"/>
      <c r="B270" s="87"/>
      <c r="C270" s="87"/>
      <c r="D270" s="87"/>
      <c r="E270" s="87"/>
    </row>
    <row r="271" spans="1:5" s="170" customFormat="1">
      <c r="A271" s="87"/>
      <c r="B271" s="87"/>
      <c r="C271" s="87"/>
      <c r="D271" s="87"/>
      <c r="E271" s="87"/>
    </row>
    <row r="272" spans="1:5" s="170" customFormat="1">
      <c r="A272" s="87"/>
      <c r="B272" s="87"/>
      <c r="C272" s="87"/>
      <c r="D272" s="87"/>
      <c r="E272" s="87"/>
    </row>
    <row r="273" spans="1:5" s="170" customFormat="1">
      <c r="A273" s="87"/>
      <c r="B273" s="87"/>
      <c r="C273" s="87"/>
      <c r="D273" s="87"/>
      <c r="E273" s="87"/>
    </row>
    <row r="274" spans="1:5" s="170" customFormat="1">
      <c r="A274" s="87"/>
      <c r="B274" s="87"/>
      <c r="C274" s="87"/>
      <c r="D274" s="87"/>
      <c r="E274" s="87"/>
    </row>
    <row r="275" spans="1:5" s="170" customFormat="1">
      <c r="A275" s="87"/>
      <c r="B275" s="87"/>
      <c r="C275" s="87"/>
      <c r="D275" s="87"/>
      <c r="E275" s="87"/>
    </row>
    <row r="276" spans="1:5" s="170" customFormat="1">
      <c r="A276" s="87"/>
      <c r="B276" s="87"/>
      <c r="C276" s="87"/>
      <c r="D276" s="87"/>
      <c r="E276" s="87"/>
    </row>
    <row r="277" spans="1:5" s="170" customFormat="1">
      <c r="A277" s="87"/>
      <c r="B277" s="87"/>
      <c r="C277" s="87"/>
      <c r="D277" s="87"/>
      <c r="E277" s="87"/>
    </row>
    <row r="278" spans="1:5" s="170" customFormat="1">
      <c r="A278" s="87"/>
      <c r="B278" s="87"/>
      <c r="C278" s="87"/>
      <c r="D278" s="87"/>
      <c r="E278" s="87"/>
    </row>
    <row r="279" spans="1:5" s="170" customFormat="1">
      <c r="A279" s="87"/>
      <c r="B279" s="87"/>
      <c r="C279" s="87"/>
      <c r="D279" s="87"/>
      <c r="E279" s="87"/>
    </row>
    <row r="280" spans="1:5" s="170" customFormat="1">
      <c r="A280" s="87"/>
      <c r="B280" s="87"/>
      <c r="C280" s="87"/>
      <c r="D280" s="87"/>
      <c r="E280" s="87"/>
    </row>
    <row r="281" spans="1:5" s="170" customFormat="1">
      <c r="A281" s="87"/>
      <c r="B281" s="87"/>
      <c r="C281" s="87"/>
      <c r="D281" s="87"/>
      <c r="E281" s="87"/>
    </row>
    <row r="282" spans="1:5" s="170" customFormat="1">
      <c r="A282" s="87"/>
      <c r="B282" s="87"/>
      <c r="C282" s="87"/>
      <c r="D282" s="87"/>
      <c r="E282" s="87"/>
    </row>
    <row r="283" spans="1:5" s="170" customFormat="1">
      <c r="A283" s="87"/>
      <c r="B283" s="87"/>
      <c r="C283" s="87"/>
      <c r="D283" s="87"/>
      <c r="E283" s="87"/>
    </row>
    <row r="284" spans="1:5" s="170" customFormat="1">
      <c r="A284" s="87"/>
      <c r="B284" s="87"/>
      <c r="C284" s="87"/>
      <c r="D284" s="87"/>
      <c r="E284" s="87"/>
    </row>
    <row r="285" spans="1:5" s="170" customFormat="1">
      <c r="A285" s="87"/>
      <c r="B285" s="87"/>
      <c r="C285" s="87"/>
      <c r="D285" s="87"/>
      <c r="E285" s="87"/>
    </row>
    <row r="286" spans="1:5" s="170" customFormat="1">
      <c r="A286" s="87"/>
      <c r="B286" s="87"/>
      <c r="C286" s="87"/>
      <c r="D286" s="87"/>
      <c r="E286" s="87"/>
    </row>
    <row r="287" spans="1:5" s="170" customFormat="1">
      <c r="A287" s="87"/>
      <c r="B287" s="87"/>
      <c r="C287" s="87"/>
      <c r="D287" s="87"/>
      <c r="E287" s="87"/>
    </row>
    <row r="288" spans="1:5" s="170" customFormat="1">
      <c r="A288" s="87"/>
      <c r="B288" s="87"/>
      <c r="C288" s="87"/>
      <c r="D288" s="87"/>
      <c r="E288" s="87"/>
    </row>
    <row r="289" spans="1:5" s="170" customFormat="1">
      <c r="A289" s="87"/>
      <c r="B289" s="87"/>
      <c r="C289" s="87"/>
      <c r="D289" s="87"/>
      <c r="E289" s="87"/>
    </row>
    <row r="290" spans="1:5" ht="17.399999999999999">
      <c r="A290" s="168" t="s">
        <v>1676</v>
      </c>
      <c r="B290" s="168" t="s">
        <v>2396</v>
      </c>
      <c r="C290" s="168" t="s">
        <v>2397</v>
      </c>
      <c r="D290" s="168"/>
      <c r="E290" s="10"/>
    </row>
    <row r="291" spans="1:5">
      <c r="A291" s="56"/>
      <c r="B291" s="57"/>
      <c r="C291" s="58"/>
      <c r="D291" s="56"/>
      <c r="E291"/>
    </row>
    <row r="292" spans="1:5">
      <c r="A292" s="57"/>
      <c r="B292" s="57"/>
      <c r="C292" s="58"/>
      <c r="D292" s="57"/>
      <c r="E292"/>
    </row>
    <row r="293" spans="1:5">
      <c r="A293" s="59"/>
      <c r="B293" s="57"/>
      <c r="C293" s="62"/>
      <c r="D293" s="60"/>
      <c r="E293"/>
    </row>
    <row r="294" spans="1:5">
      <c r="A294" s="61"/>
      <c r="B294" s="57"/>
      <c r="C294" s="63"/>
      <c r="D294" s="61"/>
      <c r="E294"/>
    </row>
    <row r="295" spans="1:5">
      <c r="A295" s="64"/>
      <c r="B295" s="57"/>
      <c r="C295" s="62"/>
      <c r="D295" s="65"/>
      <c r="E295"/>
    </row>
    <row r="296" spans="1:5">
      <c r="A296" s="59"/>
      <c r="B296" s="57"/>
      <c r="C296" s="62"/>
      <c r="D296" s="61"/>
      <c r="E296"/>
    </row>
    <row r="297" spans="1:5">
      <c r="A297" s="61"/>
      <c r="B297" s="57"/>
      <c r="C297" s="63"/>
      <c r="D297" s="61"/>
      <c r="E297"/>
    </row>
    <row r="298" spans="1:5">
      <c r="A298" s="61"/>
      <c r="B298" s="57"/>
      <c r="C298" s="63"/>
      <c r="D298" s="61"/>
      <c r="E298"/>
    </row>
    <row r="299" spans="1:5">
      <c r="A299" s="61"/>
      <c r="B299" s="57"/>
      <c r="C299" s="63"/>
      <c r="D299" s="60"/>
      <c r="E299"/>
    </row>
    <row r="300" spans="1:5">
      <c r="A300" s="59"/>
      <c r="B300" s="57"/>
      <c r="C300" s="62"/>
      <c r="D300" s="57"/>
      <c r="E300"/>
    </row>
    <row r="301" spans="1:5">
      <c r="A301" s="59"/>
      <c r="B301" s="57"/>
      <c r="C301" s="62"/>
      <c r="D301" s="66"/>
      <c r="E301"/>
    </row>
    <row r="302" spans="1:5">
      <c r="A302" s="59"/>
      <c r="B302" s="57"/>
      <c r="C302" s="62"/>
      <c r="D302" s="61"/>
      <c r="E302"/>
    </row>
    <row r="303" spans="1:5">
      <c r="A303" s="59"/>
      <c r="B303" s="57"/>
      <c r="C303" s="62"/>
      <c r="D303" s="57"/>
      <c r="E303"/>
    </row>
    <row r="304" spans="1:5">
      <c r="A304" s="57"/>
      <c r="B304" s="57"/>
      <c r="C304" s="58"/>
      <c r="D304" s="57"/>
      <c r="E304"/>
    </row>
    <row r="305" spans="1:5">
      <c r="A305" s="59"/>
      <c r="B305" s="57"/>
      <c r="C305" s="62"/>
      <c r="D305" s="61"/>
      <c r="E305"/>
    </row>
    <row r="306" spans="1:5">
      <c r="A306" s="59"/>
      <c r="B306" s="57"/>
      <c r="C306" s="62"/>
      <c r="D306" s="61"/>
      <c r="E306"/>
    </row>
    <row r="307" spans="1:5">
      <c r="A307" s="59"/>
      <c r="B307" s="57"/>
      <c r="C307" s="62"/>
      <c r="D307" s="57"/>
      <c r="E307"/>
    </row>
    <row r="308" spans="1:5">
      <c r="A308" s="61"/>
      <c r="B308" s="57"/>
      <c r="C308" s="67"/>
      <c r="D308" s="68"/>
      <c r="E308"/>
    </row>
    <row r="309" spans="1:5">
      <c r="A309" s="57"/>
      <c r="B309" s="57"/>
      <c r="C309" s="58"/>
      <c r="D309" s="61"/>
      <c r="E309"/>
    </row>
    <row r="310" spans="1:5">
      <c r="A310" s="57"/>
      <c r="B310" s="57"/>
      <c r="C310" s="58"/>
      <c r="D310" s="61"/>
      <c r="E310"/>
    </row>
    <row r="311" spans="1:5">
      <c r="A311" s="61"/>
      <c r="B311" s="57"/>
      <c r="C311" s="63"/>
      <c r="D311" s="66"/>
      <c r="E311"/>
    </row>
    <row r="312" spans="1:5">
      <c r="A312" s="59"/>
      <c r="B312" s="57"/>
      <c r="C312" s="62"/>
      <c r="D312" s="57"/>
      <c r="E312"/>
    </row>
    <row r="313" spans="1:5">
      <c r="A313" s="59"/>
      <c r="B313" s="57"/>
      <c r="C313" s="62"/>
      <c r="D313" s="61"/>
      <c r="E313"/>
    </row>
    <row r="314" spans="1:5">
      <c r="A314" s="61"/>
      <c r="B314" s="57"/>
      <c r="C314" s="67"/>
      <c r="D314" s="61"/>
      <c r="E314"/>
    </row>
    <row r="315" spans="1:5">
      <c r="A315" s="59"/>
      <c r="B315" s="57"/>
      <c r="C315" s="62"/>
      <c r="D315" s="57"/>
      <c r="E315"/>
    </row>
    <row r="316" spans="1:5">
      <c r="A316" s="59"/>
      <c r="B316" s="57"/>
      <c r="C316" s="62"/>
      <c r="D316" s="57"/>
      <c r="E316"/>
    </row>
    <row r="317" spans="1:5">
      <c r="A317" s="57"/>
      <c r="B317" s="57"/>
      <c r="C317" s="58"/>
      <c r="D317" s="61"/>
      <c r="E317"/>
    </row>
    <row r="318" spans="1:5">
      <c r="A318" s="59"/>
      <c r="B318" s="57"/>
      <c r="C318" s="62"/>
      <c r="D318" s="57"/>
      <c r="E318"/>
    </row>
    <row r="319" spans="1:5">
      <c r="A319" s="59"/>
      <c r="B319" s="57"/>
      <c r="C319" s="62"/>
      <c r="D319" s="57"/>
      <c r="E319"/>
    </row>
    <row r="320" spans="1:5">
      <c r="A320" s="61"/>
      <c r="B320" s="57"/>
      <c r="C320" s="67"/>
      <c r="D320" s="69"/>
      <c r="E320"/>
    </row>
    <row r="321" spans="1:5">
      <c r="A321" s="61"/>
      <c r="B321" s="57"/>
      <c r="C321" s="63"/>
      <c r="D321" s="65"/>
      <c r="E321"/>
    </row>
    <row r="322" spans="1:5">
      <c r="A322" s="59"/>
      <c r="B322" s="57"/>
      <c r="C322" s="62"/>
      <c r="D322" s="61"/>
      <c r="E322"/>
    </row>
    <row r="323" spans="1:5">
      <c r="A323" s="59"/>
      <c r="B323" s="57"/>
      <c r="C323" s="62"/>
      <c r="D323" s="57"/>
      <c r="E323"/>
    </row>
    <row r="324" spans="1:5">
      <c r="A324" s="59"/>
      <c r="B324" s="57"/>
      <c r="C324" s="62"/>
      <c r="D324" s="70"/>
      <c r="E324"/>
    </row>
    <row r="325" spans="1:5" ht="13.8" thickBot="1">
      <c r="A325" s="86"/>
      <c r="B325" s="57"/>
      <c r="C325" s="63"/>
      <c r="D325" s="71"/>
      <c r="E325"/>
    </row>
    <row r="326" spans="1:5">
      <c r="A326" s="61"/>
      <c r="B326" s="57"/>
      <c r="C326" s="63"/>
      <c r="D326" s="70"/>
      <c r="E326"/>
    </row>
    <row r="327" spans="1:5">
      <c r="A327" s="61"/>
      <c r="B327" s="57"/>
      <c r="C327" s="67"/>
      <c r="D327" s="57"/>
      <c r="E327"/>
    </row>
    <row r="328" spans="1:5">
      <c r="A328" s="57"/>
      <c r="B328" s="57"/>
      <c r="C328" s="58"/>
      <c r="D328" s="57"/>
      <c r="E328"/>
    </row>
    <row r="329" spans="1:5">
      <c r="A329" s="57"/>
      <c r="B329" s="57"/>
      <c r="C329" s="58"/>
      <c r="D329" s="57"/>
      <c r="E329"/>
    </row>
    <row r="330" spans="1:5">
      <c r="A330" s="61"/>
      <c r="B330" s="57"/>
      <c r="C330" s="63"/>
      <c r="D330" s="61"/>
      <c r="E330"/>
    </row>
    <row r="331" spans="1:5">
      <c r="A331" s="59"/>
      <c r="B331" s="57"/>
      <c r="C331" s="62"/>
      <c r="D331" s="61"/>
      <c r="E331"/>
    </row>
    <row r="332" spans="1:5">
      <c r="A332" s="59"/>
      <c r="B332" s="57"/>
      <c r="C332" s="62"/>
      <c r="D332" s="61"/>
      <c r="E332"/>
    </row>
    <row r="333" spans="1:5">
      <c r="A333" s="57"/>
      <c r="B333" s="57"/>
      <c r="C333" s="58"/>
      <c r="D333" s="69"/>
      <c r="E333"/>
    </row>
    <row r="334" spans="1:5">
      <c r="A334" s="59"/>
      <c r="B334" s="57"/>
      <c r="C334" s="62"/>
      <c r="D334" s="72"/>
      <c r="E334"/>
    </row>
    <row r="335" spans="1:5">
      <c r="A335" s="57"/>
      <c r="B335" s="57"/>
      <c r="C335" s="58"/>
      <c r="D335" s="57"/>
      <c r="E335"/>
    </row>
    <row r="336" spans="1:5">
      <c r="A336" s="59"/>
      <c r="B336" s="57"/>
      <c r="C336" s="62"/>
      <c r="D336" s="57"/>
      <c r="E336"/>
    </row>
    <row r="337" spans="1:5">
      <c r="A337" s="59"/>
      <c r="B337" s="57"/>
      <c r="C337" s="62"/>
      <c r="D337" s="65"/>
      <c r="E337"/>
    </row>
    <row r="338" spans="1:5">
      <c r="A338" s="59"/>
      <c r="B338" s="57"/>
      <c r="C338" s="62"/>
      <c r="D338" s="57"/>
      <c r="E338"/>
    </row>
    <row r="339" spans="1:5">
      <c r="A339" s="64"/>
      <c r="B339" s="57"/>
      <c r="C339" s="62"/>
      <c r="D339" s="57"/>
      <c r="E339"/>
    </row>
    <row r="340" spans="1:5">
      <c r="A340" s="59"/>
      <c r="B340" s="57"/>
      <c r="C340" s="62"/>
      <c r="D340" s="57"/>
      <c r="E340"/>
    </row>
    <row r="341" spans="1:5">
      <c r="A341" s="59"/>
      <c r="B341" s="57"/>
      <c r="C341" s="62"/>
      <c r="D341" s="61"/>
      <c r="E341"/>
    </row>
    <row r="342" spans="1:5">
      <c r="A342" s="61"/>
      <c r="B342" s="57"/>
      <c r="C342" s="63"/>
      <c r="D342" s="57"/>
      <c r="E342"/>
    </row>
    <row r="343" spans="1:5">
      <c r="A343" s="57"/>
      <c r="B343" s="57"/>
      <c r="C343" s="58"/>
      <c r="D343" s="57"/>
      <c r="E343"/>
    </row>
    <row r="344" spans="1:5">
      <c r="A344" s="59"/>
      <c r="B344" s="57"/>
      <c r="C344" s="62"/>
      <c r="D344" s="66"/>
      <c r="E344"/>
    </row>
    <row r="345" spans="1:5">
      <c r="A345" s="59"/>
      <c r="B345" s="57"/>
      <c r="C345" s="62"/>
      <c r="D345" s="65"/>
      <c r="E345"/>
    </row>
    <row r="346" spans="1:5">
      <c r="A346" s="59"/>
      <c r="B346" s="57"/>
      <c r="C346" s="62"/>
      <c r="D346" s="61"/>
      <c r="E346"/>
    </row>
    <row r="347" spans="1:5">
      <c r="A347" s="59"/>
      <c r="B347" s="57"/>
      <c r="C347" s="62"/>
      <c r="D347" s="65"/>
      <c r="E347"/>
    </row>
    <row r="348" spans="1:5">
      <c r="A348" s="59"/>
      <c r="B348" s="57"/>
      <c r="C348" s="62"/>
      <c r="D348" s="66"/>
      <c r="E348"/>
    </row>
    <row r="349" spans="1:5">
      <c r="A349" s="61"/>
      <c r="B349" s="57"/>
      <c r="C349" s="63"/>
      <c r="D349" s="69"/>
      <c r="E349"/>
    </row>
    <row r="350" spans="1:5">
      <c r="A350" s="59"/>
      <c r="B350" s="57"/>
      <c r="C350" s="62"/>
      <c r="D350" s="65"/>
      <c r="E350"/>
    </row>
    <row r="351" spans="1:5" ht="13.8" thickBot="1">
      <c r="A351" s="86"/>
      <c r="B351" s="57"/>
      <c r="C351" s="58"/>
      <c r="D351" s="71"/>
      <c r="E351"/>
    </row>
    <row r="352" spans="1:5">
      <c r="A352" s="59"/>
      <c r="B352" s="57"/>
      <c r="C352" s="62"/>
      <c r="D352" s="61"/>
      <c r="E352"/>
    </row>
    <row r="353" spans="1:5">
      <c r="A353" s="59"/>
      <c r="B353" s="57"/>
      <c r="C353" s="62"/>
      <c r="D353" s="61"/>
      <c r="E353"/>
    </row>
    <row r="354" spans="1:5">
      <c r="A354" s="57"/>
      <c r="B354" s="57"/>
      <c r="C354" s="58"/>
      <c r="D354" s="66"/>
      <c r="E354"/>
    </row>
    <row r="355" spans="1:5">
      <c r="A355" s="57"/>
      <c r="B355" s="57"/>
      <c r="C355" s="58"/>
      <c r="D355" s="65"/>
      <c r="E355"/>
    </row>
    <row r="356" spans="1:5">
      <c r="A356" s="61"/>
      <c r="B356" s="57"/>
      <c r="C356" s="63"/>
      <c r="D356" s="73"/>
      <c r="E356"/>
    </row>
    <row r="357" spans="1:5">
      <c r="A357" s="61"/>
      <c r="B357" s="57"/>
      <c r="C357" s="63"/>
      <c r="D357" s="60"/>
      <c r="E357"/>
    </row>
    <row r="358" spans="1:5">
      <c r="A358" s="61"/>
      <c r="B358" s="57"/>
      <c r="C358" s="63"/>
      <c r="D358" s="73"/>
      <c r="E358"/>
    </row>
    <row r="359" spans="1:5">
      <c r="A359" s="59"/>
      <c r="B359" s="57"/>
      <c r="C359" s="62"/>
      <c r="D359" s="57"/>
      <c r="E359"/>
    </row>
    <row r="360" spans="1:5">
      <c r="A360" s="59"/>
      <c r="B360" s="57"/>
      <c r="C360" s="62"/>
      <c r="D360" s="57"/>
      <c r="E360"/>
    </row>
    <row r="361" spans="1:5">
      <c r="A361" s="59"/>
      <c r="B361" s="57"/>
      <c r="C361" s="62"/>
      <c r="D361" s="65"/>
      <c r="E361"/>
    </row>
    <row r="362" spans="1:5">
      <c r="A362" s="59"/>
      <c r="B362" s="57"/>
      <c r="C362" s="62"/>
      <c r="D362" s="74"/>
      <c r="E362"/>
    </row>
    <row r="363" spans="1:5">
      <c r="A363" s="59"/>
      <c r="B363" s="57"/>
      <c r="C363" s="62"/>
      <c r="D363" s="66"/>
      <c r="E363"/>
    </row>
    <row r="364" spans="1:5">
      <c r="A364" s="59"/>
      <c r="B364" s="57"/>
      <c r="C364" s="62"/>
      <c r="D364" s="61"/>
      <c r="E364"/>
    </row>
    <row r="365" spans="1:5">
      <c r="A365" s="185"/>
      <c r="B365" s="57"/>
      <c r="C365" s="62"/>
      <c r="D365" s="57"/>
      <c r="E365"/>
    </row>
    <row r="366" spans="1:5">
      <c r="A366" s="185"/>
      <c r="B366" s="57"/>
      <c r="C366" s="62"/>
      <c r="D366" s="74"/>
      <c r="E366"/>
    </row>
    <row r="367" spans="1:5">
      <c r="A367" s="59"/>
      <c r="B367" s="57"/>
      <c r="C367" s="62"/>
      <c r="D367" s="66"/>
      <c r="E367"/>
    </row>
    <row r="368" spans="1:5">
      <c r="A368" s="59"/>
      <c r="B368" s="57"/>
      <c r="C368" s="62"/>
      <c r="D368" s="61"/>
      <c r="E368"/>
    </row>
    <row r="369" spans="1:5">
      <c r="A369" s="61"/>
      <c r="B369" s="57"/>
      <c r="C369" s="72"/>
      <c r="D369" s="57"/>
      <c r="E369"/>
    </row>
    <row r="370" spans="1:5">
      <c r="A370" s="57"/>
      <c r="B370" s="57"/>
      <c r="C370" s="58"/>
      <c r="D370" s="57"/>
      <c r="E370"/>
    </row>
    <row r="371" spans="1:5">
      <c r="A371" s="57"/>
      <c r="B371" s="57"/>
      <c r="C371" s="186"/>
      <c r="D371" s="75"/>
      <c r="E371"/>
    </row>
    <row r="372" spans="1:5">
      <c r="A372" s="64"/>
      <c r="B372" s="57"/>
      <c r="C372" s="175"/>
      <c r="D372" s="61"/>
      <c r="E372"/>
    </row>
    <row r="373" spans="1:5">
      <c r="A373" s="57"/>
      <c r="B373" s="57"/>
      <c r="C373" s="79"/>
      <c r="D373" s="68"/>
      <c r="E373"/>
    </row>
    <row r="374" spans="1:5">
      <c r="A374" s="57"/>
      <c r="B374" s="57"/>
      <c r="C374" s="79"/>
      <c r="D374" s="61"/>
      <c r="E374"/>
    </row>
    <row r="375" spans="1:5">
      <c r="A375" s="57"/>
      <c r="B375" s="57"/>
      <c r="C375" s="79"/>
      <c r="D375" s="57"/>
      <c r="E375"/>
    </row>
    <row r="376" spans="1:5">
      <c r="A376" s="59"/>
      <c r="B376" s="57"/>
      <c r="C376" s="78"/>
      <c r="D376" s="61"/>
      <c r="E376"/>
    </row>
    <row r="377" spans="1:5">
      <c r="A377" s="59"/>
      <c r="B377" s="57"/>
      <c r="C377" s="190"/>
      <c r="D377" s="61"/>
      <c r="E377"/>
    </row>
    <row r="378" spans="1:5">
      <c r="A378" s="59"/>
      <c r="B378" s="57"/>
      <c r="C378" s="62"/>
      <c r="D378" s="65"/>
      <c r="E378"/>
    </row>
    <row r="379" spans="1:5">
      <c r="A379" s="59"/>
      <c r="B379" s="57"/>
      <c r="C379" s="62"/>
      <c r="D379" s="61"/>
      <c r="E379"/>
    </row>
    <row r="380" spans="1:5">
      <c r="A380" s="61"/>
      <c r="B380" s="57"/>
      <c r="C380" s="63"/>
      <c r="D380" s="61"/>
      <c r="E380"/>
    </row>
    <row r="381" spans="1:5">
      <c r="A381" s="57"/>
      <c r="B381" s="57"/>
      <c r="C381" s="58"/>
      <c r="D381" s="61"/>
      <c r="E381"/>
    </row>
    <row r="382" spans="1:5">
      <c r="A382" s="57"/>
      <c r="B382" s="57"/>
      <c r="C382" s="58"/>
      <c r="D382" s="66"/>
      <c r="E382"/>
    </row>
    <row r="383" spans="1:5">
      <c r="A383" s="61"/>
      <c r="B383" s="57"/>
      <c r="C383" s="76"/>
      <c r="D383" s="75"/>
      <c r="E383"/>
    </row>
    <row r="384" spans="1:5">
      <c r="A384" s="64"/>
      <c r="B384" s="57"/>
      <c r="C384" s="62"/>
      <c r="D384" s="65"/>
      <c r="E384"/>
    </row>
    <row r="385" spans="1:5">
      <c r="A385" s="61"/>
      <c r="B385" s="57"/>
      <c r="C385" s="63"/>
      <c r="D385" s="69"/>
      <c r="E385"/>
    </row>
    <row r="386" spans="1:5">
      <c r="A386" s="59"/>
      <c r="B386" s="57"/>
      <c r="C386" s="62"/>
      <c r="D386" s="57"/>
      <c r="E386"/>
    </row>
    <row r="387" spans="1:5">
      <c r="A387" s="64"/>
      <c r="B387" s="57"/>
      <c r="C387" s="62"/>
      <c r="D387" s="69"/>
      <c r="E387"/>
    </row>
    <row r="388" spans="1:5">
      <c r="A388" s="61"/>
      <c r="B388" s="57"/>
      <c r="C388" s="62"/>
      <c r="D388" s="81"/>
      <c r="E388"/>
    </row>
    <row r="389" spans="1:5">
      <c r="A389" s="59"/>
      <c r="B389" s="57"/>
      <c r="C389" s="62"/>
      <c r="D389" s="69"/>
      <c r="E389"/>
    </row>
    <row r="390" spans="1:5">
      <c r="A390" s="59"/>
      <c r="B390" s="57"/>
      <c r="C390" s="62"/>
      <c r="D390" s="61"/>
      <c r="E390"/>
    </row>
    <row r="391" spans="1:5">
      <c r="A391" s="59"/>
      <c r="B391" s="57"/>
      <c r="C391" s="62"/>
      <c r="D391" s="57"/>
      <c r="E391"/>
    </row>
    <row r="392" spans="1:5">
      <c r="A392" s="59"/>
      <c r="B392" s="57"/>
      <c r="C392" s="62"/>
      <c r="D392" s="57"/>
      <c r="E392"/>
    </row>
    <row r="393" spans="1:5" ht="13.8" thickBot="1">
      <c r="A393" s="174"/>
      <c r="B393" s="57"/>
      <c r="C393" s="83"/>
      <c r="D393" s="82"/>
      <c r="E393"/>
    </row>
    <row r="394" spans="1:5">
      <c r="A394" s="187"/>
      <c r="B394" s="57"/>
      <c r="C394" s="187"/>
      <c r="D394" s="84"/>
      <c r="E394"/>
    </row>
    <row r="395" spans="1:5">
      <c r="A395" s="59"/>
      <c r="B395" s="57"/>
      <c r="C395" s="62"/>
      <c r="D395" s="65"/>
      <c r="E395"/>
    </row>
    <row r="396" spans="1:5">
      <c r="A396" s="61"/>
      <c r="B396" s="57"/>
      <c r="C396" s="63"/>
      <c r="D396" s="57"/>
      <c r="E396"/>
    </row>
    <row r="397" spans="1:5">
      <c r="A397" s="61"/>
      <c r="B397" s="57"/>
      <c r="C397" s="63"/>
      <c r="D397" s="57"/>
      <c r="E397"/>
    </row>
    <row r="398" spans="1:5">
      <c r="A398" s="61"/>
      <c r="B398" s="57"/>
      <c r="C398" s="63"/>
      <c r="D398" s="57"/>
      <c r="E398"/>
    </row>
    <row r="399" spans="1:5">
      <c r="A399" s="59"/>
      <c r="B399" s="57"/>
      <c r="C399" s="62"/>
      <c r="D399" s="61"/>
      <c r="E399"/>
    </row>
    <row r="400" spans="1:5">
      <c r="A400" s="59"/>
      <c r="B400" s="57"/>
      <c r="C400" s="62"/>
      <c r="D400" s="66"/>
      <c r="E400"/>
    </row>
    <row r="401" spans="1:5">
      <c r="A401" s="61"/>
      <c r="B401" s="57"/>
      <c r="C401" s="62"/>
      <c r="D401" s="57"/>
      <c r="E401"/>
    </row>
    <row r="402" spans="1:5">
      <c r="A402" s="64"/>
      <c r="B402" s="57"/>
      <c r="C402" s="62"/>
      <c r="D402" s="69"/>
      <c r="E402"/>
    </row>
    <row r="403" spans="1:5">
      <c r="A403" s="59"/>
      <c r="B403" s="57"/>
      <c r="C403" s="62"/>
      <c r="D403" s="57"/>
      <c r="E403"/>
    </row>
    <row r="404" spans="1:5">
      <c r="A404" s="59"/>
      <c r="B404" s="57"/>
      <c r="C404" s="62"/>
      <c r="D404" s="57"/>
      <c r="E404"/>
    </row>
    <row r="405" spans="1:5">
      <c r="A405" s="61"/>
      <c r="B405" s="57"/>
      <c r="C405" s="62"/>
      <c r="D405" s="57"/>
      <c r="E405"/>
    </row>
    <row r="406" spans="1:5">
      <c r="A406" s="59"/>
      <c r="B406" s="57"/>
      <c r="C406" s="62"/>
      <c r="D406" s="57"/>
      <c r="E406"/>
    </row>
    <row r="407" spans="1:5">
      <c r="A407" s="61"/>
      <c r="B407" s="57"/>
      <c r="C407" s="62"/>
      <c r="D407" s="66"/>
      <c r="E407"/>
    </row>
    <row r="408" spans="1:5">
      <c r="A408" s="57"/>
      <c r="B408" s="57"/>
      <c r="C408" s="58"/>
      <c r="D408" s="57"/>
      <c r="E408"/>
    </row>
    <row r="409" spans="1:5">
      <c r="A409" s="57"/>
      <c r="B409" s="57"/>
      <c r="C409" s="58"/>
      <c r="D409" s="61"/>
      <c r="E409"/>
    </row>
    <row r="410" spans="1:5">
      <c r="A410" s="59"/>
      <c r="B410" s="57"/>
      <c r="C410" s="62"/>
      <c r="D410" s="57"/>
      <c r="E410"/>
    </row>
    <row r="411" spans="1:5">
      <c r="A411" s="64"/>
      <c r="B411" s="57"/>
      <c r="C411" s="62"/>
      <c r="D411" s="74"/>
      <c r="E411"/>
    </row>
    <row r="412" spans="1:5">
      <c r="A412" s="74"/>
      <c r="B412" s="57"/>
      <c r="C412" s="58"/>
      <c r="D412" s="57"/>
      <c r="E412"/>
    </row>
    <row r="413" spans="1:5">
      <c r="A413" s="59"/>
      <c r="B413" s="57"/>
      <c r="C413" s="62"/>
      <c r="D413" s="57"/>
      <c r="E413"/>
    </row>
    <row r="414" spans="1:5">
      <c r="A414" s="59"/>
      <c r="B414" s="57"/>
      <c r="C414" s="62"/>
      <c r="D414" s="57"/>
      <c r="E414"/>
    </row>
    <row r="415" spans="1:5">
      <c r="A415" s="59"/>
      <c r="B415" s="57"/>
      <c r="C415" s="62"/>
      <c r="D415" s="69"/>
      <c r="E415"/>
    </row>
    <row r="416" spans="1:5">
      <c r="A416" s="61"/>
      <c r="B416" s="57"/>
      <c r="C416" s="63"/>
      <c r="D416" s="57"/>
      <c r="E416"/>
    </row>
    <row r="417" spans="1:5">
      <c r="A417" s="57"/>
      <c r="B417" s="57"/>
      <c r="C417" s="58"/>
      <c r="D417" s="57"/>
      <c r="E417"/>
    </row>
    <row r="418" spans="1:5">
      <c r="A418" s="59"/>
      <c r="B418" s="57"/>
      <c r="C418" s="62"/>
      <c r="D418" s="61"/>
      <c r="E418"/>
    </row>
    <row r="419" spans="1:5">
      <c r="A419" s="59"/>
      <c r="B419" s="57"/>
      <c r="C419" s="62"/>
      <c r="D419" s="57"/>
      <c r="E419"/>
    </row>
    <row r="420" spans="1:5">
      <c r="A420" s="59"/>
      <c r="B420" s="57"/>
      <c r="C420" s="62"/>
      <c r="D420" s="57"/>
      <c r="E420"/>
    </row>
    <row r="421" spans="1:5">
      <c r="A421" s="59"/>
      <c r="B421" s="57"/>
      <c r="C421" s="62"/>
      <c r="D421" s="57"/>
      <c r="E421"/>
    </row>
    <row r="422" spans="1:5">
      <c r="A422" s="74"/>
      <c r="B422" s="57"/>
      <c r="C422" s="58"/>
      <c r="D422" s="56"/>
      <c r="E422"/>
    </row>
    <row r="423" spans="1:5">
      <c r="A423" s="61"/>
      <c r="B423" s="57"/>
      <c r="C423" s="62"/>
      <c r="D423" s="57"/>
      <c r="E423"/>
    </row>
    <row r="424" spans="1:5">
      <c r="A424" s="61"/>
      <c r="B424" s="57"/>
      <c r="C424" s="63"/>
      <c r="D424" s="61"/>
      <c r="E424"/>
    </row>
    <row r="425" spans="1:5">
      <c r="A425" s="57"/>
      <c r="B425" s="57"/>
      <c r="C425" s="58"/>
      <c r="D425" s="57"/>
      <c r="E425"/>
    </row>
    <row r="426" spans="1:5">
      <c r="A426" s="57"/>
      <c r="B426" s="57"/>
      <c r="C426" s="58"/>
      <c r="D426" s="57"/>
      <c r="E426"/>
    </row>
    <row r="427" spans="1:5">
      <c r="A427" s="64"/>
      <c r="B427" s="57"/>
      <c r="C427" s="62"/>
      <c r="D427" s="57"/>
      <c r="E427"/>
    </row>
    <row r="428" spans="1:5">
      <c r="A428" s="61"/>
      <c r="B428" s="57"/>
      <c r="C428" s="63"/>
      <c r="D428" s="57"/>
      <c r="E428"/>
    </row>
    <row r="429" spans="1:5">
      <c r="A429" s="59"/>
      <c r="B429" s="57"/>
      <c r="C429" s="62"/>
      <c r="D429" s="57"/>
      <c r="E429"/>
    </row>
    <row r="430" spans="1:5">
      <c r="A430" s="59"/>
      <c r="B430" s="57"/>
      <c r="C430" s="62"/>
      <c r="D430" s="72"/>
      <c r="E430"/>
    </row>
    <row r="431" spans="1:5">
      <c r="A431" s="59"/>
      <c r="B431" s="57"/>
      <c r="C431" s="62"/>
      <c r="D431" s="56"/>
      <c r="E431"/>
    </row>
    <row r="432" spans="1:5">
      <c r="A432" s="61"/>
      <c r="B432" s="57"/>
      <c r="C432" s="63"/>
      <c r="D432" s="56"/>
      <c r="E432"/>
    </row>
    <row r="433" spans="1:5">
      <c r="A433" s="57"/>
      <c r="B433" s="57"/>
      <c r="C433" s="58"/>
      <c r="D433" s="61"/>
      <c r="E433"/>
    </row>
    <row r="434" spans="1:5">
      <c r="A434" s="61"/>
      <c r="B434" s="57"/>
      <c r="C434" s="63"/>
      <c r="D434" s="81"/>
      <c r="E434"/>
    </row>
    <row r="435" spans="1:5">
      <c r="A435" s="61"/>
      <c r="B435" s="57"/>
      <c r="C435" s="63"/>
      <c r="D435" s="69"/>
      <c r="E435"/>
    </row>
    <row r="436" spans="1:5">
      <c r="A436" s="59"/>
      <c r="B436" s="57"/>
      <c r="C436" s="62"/>
      <c r="D436" s="65"/>
      <c r="E436"/>
    </row>
    <row r="437" spans="1:5">
      <c r="A437" s="59"/>
      <c r="B437" s="57"/>
      <c r="C437" s="62"/>
      <c r="D437" s="81"/>
      <c r="E437"/>
    </row>
    <row r="438" spans="1:5">
      <c r="A438" s="59"/>
      <c r="B438" s="57"/>
      <c r="C438" s="62"/>
      <c r="D438" s="57"/>
      <c r="E438"/>
    </row>
    <row r="439" spans="1:5">
      <c r="A439" s="59"/>
      <c r="B439" s="57"/>
      <c r="C439" s="62"/>
      <c r="D439" s="66"/>
      <c r="E439"/>
    </row>
    <row r="440" spans="1:5">
      <c r="A440" s="62"/>
      <c r="B440" s="57"/>
      <c r="C440" s="62"/>
      <c r="D440" s="56"/>
      <c r="E440"/>
    </row>
    <row r="441" spans="1:5">
      <c r="A441" s="59"/>
      <c r="B441" s="57"/>
      <c r="C441" s="62"/>
      <c r="D441" s="56"/>
      <c r="E441"/>
    </row>
    <row r="442" spans="1:5">
      <c r="A442" s="59"/>
      <c r="B442" s="57"/>
      <c r="C442" s="62"/>
      <c r="D442" s="61"/>
      <c r="E442"/>
    </row>
    <row r="443" spans="1:5">
      <c r="A443" s="64"/>
      <c r="B443" s="57"/>
      <c r="C443" s="62"/>
      <c r="D443" s="66"/>
      <c r="E443"/>
    </row>
    <row r="444" spans="1:5">
      <c r="A444" s="61"/>
      <c r="B444" s="57"/>
      <c r="C444" s="63"/>
      <c r="D444" s="68"/>
      <c r="E444"/>
    </row>
    <row r="445" spans="1:5">
      <c r="A445" s="61"/>
      <c r="B445" s="203"/>
      <c r="C445" s="63"/>
      <c r="D445" s="73"/>
      <c r="E445"/>
    </row>
    <row r="446" spans="1:5">
      <c r="A446" s="59"/>
      <c r="B446" s="57"/>
      <c r="C446" s="62"/>
      <c r="D446" s="65"/>
      <c r="E446"/>
    </row>
    <row r="447" spans="1:5">
      <c r="A447" s="61"/>
      <c r="B447" s="57"/>
      <c r="C447" s="63"/>
      <c r="D447" s="61"/>
      <c r="E447"/>
    </row>
    <row r="448" spans="1:5">
      <c r="A448" s="59"/>
      <c r="B448" s="57"/>
      <c r="C448" s="62"/>
      <c r="D448" s="56"/>
      <c r="E448"/>
    </row>
    <row r="449" spans="1:5">
      <c r="A449" s="62"/>
      <c r="B449" s="57"/>
      <c r="C449" s="62"/>
      <c r="D449" s="56"/>
      <c r="E449"/>
    </row>
    <row r="450" spans="1:5">
      <c r="A450" s="64"/>
      <c r="B450" s="57"/>
      <c r="C450" s="62"/>
      <c r="D450" s="57"/>
      <c r="E450"/>
    </row>
    <row r="451" spans="1:5">
      <c r="A451" s="59"/>
      <c r="B451" s="57"/>
      <c r="C451" s="62"/>
      <c r="D451" s="57"/>
      <c r="E451"/>
    </row>
    <row r="452" spans="1:5">
      <c r="A452" s="59"/>
      <c r="B452" s="57"/>
      <c r="C452" s="62"/>
      <c r="D452" s="65"/>
      <c r="E452"/>
    </row>
    <row r="453" spans="1:5">
      <c r="A453" s="59"/>
      <c r="B453" s="57"/>
      <c r="C453" s="62"/>
      <c r="D453" s="57"/>
      <c r="E453"/>
    </row>
    <row r="454" spans="1:5">
      <c r="A454" s="57"/>
      <c r="B454" s="57"/>
      <c r="C454" s="58"/>
      <c r="D454" s="65"/>
      <c r="E454"/>
    </row>
    <row r="455" spans="1:5">
      <c r="A455" s="59"/>
      <c r="B455" s="57"/>
      <c r="C455" s="62"/>
      <c r="D455" s="65"/>
      <c r="E455"/>
    </row>
    <row r="456" spans="1:5">
      <c r="A456" s="59"/>
      <c r="B456" s="57"/>
      <c r="C456" s="62"/>
      <c r="D456" s="65"/>
      <c r="E456"/>
    </row>
    <row r="457" spans="1:5">
      <c r="A457" s="59"/>
      <c r="B457" s="57"/>
      <c r="C457" s="62"/>
      <c r="D457" s="57"/>
      <c r="E457"/>
    </row>
    <row r="458" spans="1:5">
      <c r="A458" s="59"/>
      <c r="B458" s="57"/>
      <c r="C458" s="62"/>
      <c r="D458" s="61"/>
      <c r="E458"/>
    </row>
    <row r="459" spans="1:5" ht="13.8" thickBot="1">
      <c r="A459" s="189"/>
      <c r="B459" s="57"/>
      <c r="C459" s="83"/>
      <c r="D459" s="86"/>
      <c r="E459"/>
    </row>
    <row r="460" spans="1:5">
      <c r="A460" s="171"/>
      <c r="B460" s="57"/>
      <c r="C460" s="187"/>
      <c r="D460" s="84"/>
      <c r="E460"/>
    </row>
    <row r="461" spans="1:5">
      <c r="A461" s="59"/>
      <c r="B461" s="57"/>
      <c r="C461" s="62"/>
      <c r="D461" s="61"/>
      <c r="E461"/>
    </row>
    <row r="462" spans="1:5">
      <c r="A462" s="59"/>
      <c r="B462" s="57"/>
      <c r="C462" s="62"/>
      <c r="D462" s="56"/>
      <c r="E462"/>
    </row>
    <row r="463" spans="1:5">
      <c r="A463" s="59"/>
      <c r="B463" s="57"/>
      <c r="C463" s="62"/>
      <c r="D463" s="57"/>
      <c r="E463"/>
    </row>
    <row r="464" spans="1:5">
      <c r="A464" s="61"/>
      <c r="B464" s="57"/>
      <c r="C464" s="63"/>
      <c r="D464" s="66"/>
      <c r="E464"/>
    </row>
    <row r="465" spans="1:5">
      <c r="A465" s="57"/>
      <c r="B465" s="57"/>
      <c r="C465" s="63"/>
      <c r="D465" s="69"/>
      <c r="E465"/>
    </row>
    <row r="466" spans="1:5">
      <c r="A466" s="59"/>
      <c r="B466" s="57"/>
      <c r="C466" s="62"/>
      <c r="D466" s="66"/>
      <c r="E466"/>
    </row>
    <row r="467" spans="1:5">
      <c r="A467" s="57"/>
      <c r="B467" s="57"/>
      <c r="C467" s="63"/>
      <c r="D467" s="65"/>
      <c r="E467"/>
    </row>
    <row r="468" spans="1:5" ht="13.8" thickBot="1">
      <c r="A468" s="188"/>
      <c r="B468" s="57"/>
      <c r="C468" s="175"/>
      <c r="D468" s="169"/>
      <c r="E468"/>
    </row>
    <row r="469" spans="1:5">
      <c r="A469" s="59"/>
      <c r="B469" s="57"/>
      <c r="C469" s="62"/>
      <c r="D469" s="176"/>
      <c r="E469"/>
    </row>
    <row r="470" spans="1:5">
      <c r="A470" s="59"/>
      <c r="B470" s="57"/>
      <c r="C470" s="62"/>
      <c r="D470" s="177"/>
      <c r="E470"/>
    </row>
    <row r="471" spans="1:5">
      <c r="A471" s="57"/>
      <c r="B471" s="57"/>
      <c r="C471" s="58"/>
      <c r="D471" s="178"/>
      <c r="E471"/>
    </row>
    <row r="472" spans="1:5">
      <c r="A472" s="59"/>
      <c r="B472" s="57"/>
      <c r="C472" s="62"/>
      <c r="D472" s="179"/>
      <c r="E472"/>
    </row>
    <row r="473" spans="1:5">
      <c r="A473" s="64"/>
      <c r="B473" s="57"/>
      <c r="C473" s="62"/>
      <c r="D473" s="179"/>
      <c r="E473"/>
    </row>
    <row r="474" spans="1:5">
      <c r="A474" s="57"/>
      <c r="B474" s="57"/>
      <c r="C474" s="63"/>
      <c r="D474" s="180"/>
      <c r="E474"/>
    </row>
    <row r="475" spans="1:5">
      <c r="A475" s="57"/>
      <c r="B475" s="57"/>
      <c r="C475" s="58"/>
      <c r="D475" s="180"/>
      <c r="E475"/>
    </row>
    <row r="476" spans="1:5">
      <c r="A476" s="57"/>
      <c r="B476" s="57"/>
      <c r="C476" s="58"/>
      <c r="D476" s="180"/>
      <c r="E476"/>
    </row>
    <row r="477" spans="1:5">
      <c r="A477" s="61"/>
      <c r="B477" s="57"/>
      <c r="C477" s="63"/>
      <c r="D477" s="180"/>
      <c r="E477"/>
    </row>
    <row r="478" spans="1:5">
      <c r="A478" s="61"/>
      <c r="B478" s="57"/>
      <c r="C478" s="62"/>
      <c r="D478" s="180"/>
      <c r="E478"/>
    </row>
    <row r="479" spans="1:5">
      <c r="A479" s="59"/>
      <c r="B479" s="57"/>
      <c r="C479" s="62"/>
      <c r="D479" s="180"/>
      <c r="E479"/>
    </row>
    <row r="480" spans="1:5">
      <c r="A480" s="59"/>
      <c r="B480" s="57"/>
      <c r="C480" s="62"/>
      <c r="D480" s="180"/>
      <c r="E480"/>
    </row>
    <row r="481" spans="1:5">
      <c r="A481" s="57"/>
      <c r="B481" s="57"/>
      <c r="C481" s="58"/>
      <c r="D481" s="180"/>
      <c r="E481"/>
    </row>
    <row r="482" spans="1:5">
      <c r="A482" s="59"/>
      <c r="B482" s="57"/>
      <c r="C482" s="62"/>
      <c r="D482" s="180"/>
      <c r="E482"/>
    </row>
    <row r="483" spans="1:5">
      <c r="A483" s="59"/>
      <c r="B483" s="57"/>
      <c r="C483" s="62"/>
      <c r="D483" s="180"/>
      <c r="E483"/>
    </row>
    <row r="484" spans="1:5">
      <c r="A484" s="59"/>
      <c r="B484" s="57"/>
      <c r="C484" s="62"/>
      <c r="D484" s="180"/>
      <c r="E484"/>
    </row>
    <row r="485" spans="1:5">
      <c r="A485" s="59"/>
      <c r="B485" s="57"/>
      <c r="C485" s="62"/>
      <c r="D485" s="180"/>
      <c r="E485"/>
    </row>
    <row r="486" spans="1:5">
      <c r="A486" s="57"/>
      <c r="B486" s="57"/>
      <c r="C486" s="63"/>
      <c r="D486" s="180"/>
      <c r="E486"/>
    </row>
    <row r="487" spans="1:5">
      <c r="A487" s="57"/>
      <c r="B487" s="57"/>
      <c r="C487" s="58"/>
      <c r="D487" s="180"/>
      <c r="E487"/>
    </row>
    <row r="488" spans="1:5">
      <c r="A488" s="85"/>
      <c r="B488" s="57"/>
      <c r="C488" s="58"/>
      <c r="D488" s="180"/>
      <c r="E488"/>
    </row>
    <row r="489" spans="1:5">
      <c r="A489" s="57"/>
      <c r="B489" s="57"/>
      <c r="C489" s="58"/>
      <c r="D489" s="180"/>
      <c r="E489"/>
    </row>
    <row r="490" spans="1:5">
      <c r="A490" s="61"/>
      <c r="B490" s="57"/>
      <c r="C490" s="62"/>
      <c r="D490" s="180"/>
      <c r="E490"/>
    </row>
    <row r="491" spans="1:5">
      <c r="A491" s="85"/>
      <c r="B491" s="57"/>
      <c r="C491" s="58"/>
      <c r="D491" s="180"/>
      <c r="E491"/>
    </row>
    <row r="492" spans="1:5">
      <c r="A492" s="59"/>
      <c r="B492" s="57"/>
      <c r="C492" s="62"/>
      <c r="D492" s="180"/>
      <c r="E492"/>
    </row>
    <row r="493" spans="1:5">
      <c r="A493" s="61"/>
      <c r="B493" s="57"/>
      <c r="C493" s="63"/>
      <c r="D493" s="180"/>
      <c r="E493"/>
    </row>
    <row r="494" spans="1:5">
      <c r="A494" s="59"/>
      <c r="B494" s="57"/>
      <c r="C494" s="62"/>
      <c r="D494" s="180"/>
      <c r="E494"/>
    </row>
    <row r="495" spans="1:5">
      <c r="A495" s="57"/>
      <c r="B495" s="57"/>
      <c r="C495" s="63"/>
      <c r="D495" s="180"/>
      <c r="E495"/>
    </row>
    <row r="496" spans="1:5">
      <c r="A496" s="74"/>
      <c r="B496" s="57"/>
      <c r="C496" s="58"/>
      <c r="D496" s="180"/>
      <c r="E496"/>
    </row>
    <row r="497" spans="1:5">
      <c r="A497" s="57"/>
      <c r="B497" s="57"/>
      <c r="C497" s="58"/>
      <c r="D497" s="180"/>
      <c r="E497"/>
    </row>
    <row r="498" spans="1:5">
      <c r="A498" s="57"/>
      <c r="B498" s="57"/>
      <c r="C498" s="58"/>
      <c r="D498" s="180"/>
      <c r="E498"/>
    </row>
    <row r="499" spans="1:5">
      <c r="A499" s="57"/>
      <c r="B499" s="57"/>
      <c r="C499" s="58"/>
      <c r="D499" s="180"/>
      <c r="E499"/>
    </row>
    <row r="500" spans="1:5">
      <c r="A500" s="59"/>
      <c r="B500" s="57"/>
      <c r="C500" s="62"/>
      <c r="D500" s="180"/>
      <c r="E500"/>
    </row>
    <row r="501" spans="1:5">
      <c r="A501" s="57"/>
      <c r="B501" s="57"/>
      <c r="C501" s="63"/>
      <c r="D501" s="180"/>
      <c r="E501"/>
    </row>
    <row r="502" spans="1:5">
      <c r="A502" s="59"/>
      <c r="B502" s="57"/>
      <c r="C502" s="62"/>
      <c r="D502" s="180"/>
      <c r="E502"/>
    </row>
    <row r="503" spans="1:5">
      <c r="A503" s="59"/>
      <c r="B503" s="57"/>
      <c r="C503" s="62"/>
      <c r="D503" s="180"/>
      <c r="E503"/>
    </row>
    <row r="504" spans="1:5">
      <c r="A504" s="57"/>
      <c r="B504" s="57"/>
      <c r="C504" s="63"/>
      <c r="D504" s="180"/>
      <c r="E504"/>
    </row>
    <row r="505" spans="1:5">
      <c r="A505" s="59"/>
      <c r="B505" s="57"/>
      <c r="C505" s="62"/>
      <c r="D505" s="180"/>
      <c r="E505"/>
    </row>
    <row r="506" spans="1:5">
      <c r="A506" s="59"/>
      <c r="B506" s="57"/>
      <c r="C506" s="62"/>
      <c r="D506" s="180"/>
      <c r="E506"/>
    </row>
    <row r="507" spans="1:5">
      <c r="A507" s="61"/>
      <c r="B507" s="57"/>
      <c r="C507" s="63"/>
      <c r="D507" s="180"/>
      <c r="E507"/>
    </row>
    <row r="508" spans="1:5">
      <c r="A508" s="57"/>
      <c r="B508" s="57"/>
      <c r="C508" s="58"/>
      <c r="D508" s="180"/>
      <c r="E508"/>
    </row>
    <row r="509" spans="1:5">
      <c r="A509" s="57"/>
      <c r="B509" s="57"/>
      <c r="C509" s="58"/>
      <c r="D509" s="180"/>
      <c r="E509"/>
    </row>
    <row r="510" spans="1:5">
      <c r="A510" s="57"/>
      <c r="B510" s="57"/>
      <c r="C510" s="58"/>
      <c r="D510" s="180"/>
      <c r="E510"/>
    </row>
    <row r="511" spans="1:5">
      <c r="A511" s="56"/>
      <c r="B511" s="57"/>
      <c r="C511" s="58"/>
      <c r="D511" s="180"/>
      <c r="E511"/>
    </row>
    <row r="512" spans="1:5">
      <c r="A512" s="57"/>
      <c r="B512" s="57"/>
      <c r="C512" s="63"/>
      <c r="D512" s="180"/>
      <c r="E512"/>
    </row>
    <row r="513" spans="1:5">
      <c r="A513" s="59"/>
      <c r="B513" s="57"/>
      <c r="C513" s="62"/>
      <c r="D513" s="180"/>
      <c r="E513"/>
    </row>
    <row r="514" spans="1:5">
      <c r="A514" s="61"/>
      <c r="B514" s="57"/>
      <c r="C514" s="63"/>
      <c r="D514" s="180"/>
      <c r="E514"/>
    </row>
    <row r="515" spans="1:5">
      <c r="A515" s="59"/>
      <c r="B515" s="57"/>
      <c r="C515" s="62"/>
      <c r="D515" s="180"/>
      <c r="E515"/>
    </row>
    <row r="516" spans="1:5">
      <c r="A516" s="59"/>
      <c r="B516" s="57"/>
      <c r="C516" s="62"/>
      <c r="D516" s="180"/>
      <c r="E516"/>
    </row>
    <row r="517" spans="1:5">
      <c r="A517" s="57"/>
      <c r="B517" s="57"/>
      <c r="C517" s="58"/>
      <c r="D517" s="180"/>
      <c r="E517"/>
    </row>
    <row r="518" spans="1:5">
      <c r="A518" s="57"/>
      <c r="B518" s="57"/>
      <c r="C518" s="58"/>
      <c r="D518" s="180"/>
      <c r="E518"/>
    </row>
    <row r="519" spans="1:5">
      <c r="A519" s="57"/>
      <c r="B519" s="57"/>
      <c r="C519" s="63"/>
      <c r="D519" s="180"/>
      <c r="E519"/>
    </row>
    <row r="520" spans="1:5">
      <c r="A520" s="57"/>
      <c r="B520" s="57"/>
      <c r="C520" s="58"/>
      <c r="D520" s="180"/>
      <c r="E520"/>
    </row>
    <row r="521" spans="1:5">
      <c r="A521" s="57"/>
      <c r="B521" s="57"/>
      <c r="C521" s="58"/>
      <c r="D521" s="180"/>
      <c r="E521"/>
    </row>
    <row r="522" spans="1:5">
      <c r="A522" s="61"/>
      <c r="B522" s="57"/>
      <c r="C522" s="72"/>
      <c r="D522" s="180"/>
      <c r="E522"/>
    </row>
    <row r="523" spans="1:5">
      <c r="A523" s="56"/>
      <c r="B523" s="57"/>
      <c r="C523" s="58"/>
      <c r="D523" s="180"/>
      <c r="E523"/>
    </row>
    <row r="524" spans="1:5">
      <c r="A524" s="56"/>
      <c r="B524" s="57"/>
      <c r="C524" s="58"/>
      <c r="D524" s="180"/>
      <c r="E524"/>
    </row>
    <row r="525" spans="1:5">
      <c r="A525" s="61"/>
      <c r="B525" s="57"/>
      <c r="C525" s="63"/>
      <c r="D525" s="180"/>
      <c r="E525"/>
    </row>
    <row r="526" spans="1:5">
      <c r="A526" s="59"/>
      <c r="B526" s="57"/>
      <c r="C526" s="62"/>
      <c r="D526" s="180"/>
      <c r="E526"/>
    </row>
    <row r="527" spans="1:5">
      <c r="A527" s="59"/>
      <c r="B527" s="57"/>
      <c r="C527" s="62"/>
      <c r="D527" s="180"/>
      <c r="E527"/>
    </row>
    <row r="528" spans="1:5">
      <c r="A528" s="59"/>
      <c r="B528" s="57"/>
      <c r="C528" s="62"/>
      <c r="D528" s="180"/>
      <c r="E528"/>
    </row>
    <row r="529" spans="1:5">
      <c r="A529" s="59"/>
      <c r="B529" s="57"/>
      <c r="C529" s="62"/>
      <c r="D529" s="180"/>
      <c r="E529"/>
    </row>
    <row r="530" spans="1:5">
      <c r="A530" s="80"/>
      <c r="B530" s="57"/>
      <c r="C530" s="62"/>
      <c r="D530" s="180"/>
      <c r="E530"/>
    </row>
    <row r="531" spans="1:5">
      <c r="A531" s="59"/>
      <c r="B531" s="57"/>
      <c r="C531" s="62"/>
      <c r="D531" s="180"/>
      <c r="E531"/>
    </row>
    <row r="532" spans="1:5">
      <c r="A532" s="64"/>
      <c r="B532" s="57"/>
      <c r="C532" s="62"/>
      <c r="D532" s="180"/>
      <c r="E532"/>
    </row>
    <row r="533" spans="1:5">
      <c r="A533" s="80"/>
      <c r="B533" s="57"/>
      <c r="C533" s="62"/>
      <c r="D533" s="180"/>
      <c r="E533"/>
    </row>
    <row r="534" spans="1:5">
      <c r="A534" s="57"/>
      <c r="B534" s="57"/>
      <c r="C534" s="63"/>
      <c r="D534" s="180"/>
      <c r="E534"/>
    </row>
    <row r="535" spans="1:5">
      <c r="A535" s="61"/>
      <c r="B535" s="57"/>
      <c r="C535" s="62"/>
      <c r="D535" s="180"/>
      <c r="E535"/>
    </row>
    <row r="536" spans="1:5">
      <c r="A536" s="59"/>
      <c r="B536" s="57"/>
      <c r="C536" s="62"/>
      <c r="D536" s="180"/>
      <c r="E536"/>
    </row>
    <row r="537" spans="1:5">
      <c r="A537" s="56"/>
      <c r="B537" s="57"/>
      <c r="C537" s="58"/>
      <c r="D537" s="180"/>
      <c r="E537"/>
    </row>
    <row r="538" spans="1:5" ht="13.8" thickBot="1">
      <c r="A538" s="56"/>
      <c r="B538" s="57"/>
      <c r="C538" s="58"/>
      <c r="D538" s="181"/>
      <c r="E538"/>
    </row>
    <row r="539" spans="1:5">
      <c r="A539" s="59"/>
      <c r="B539" s="57"/>
      <c r="C539" s="62"/>
      <c r="D539" s="171"/>
      <c r="E539"/>
    </row>
    <row r="540" spans="1:5">
      <c r="A540" s="61"/>
      <c r="B540" s="57"/>
      <c r="C540" s="63"/>
      <c r="D540" s="59"/>
      <c r="E540"/>
    </row>
    <row r="541" spans="1:5">
      <c r="A541" s="61"/>
      <c r="B541" s="57"/>
      <c r="C541" s="62"/>
      <c r="D541" s="59"/>
      <c r="E541"/>
    </row>
    <row r="542" spans="1:5">
      <c r="A542" s="59"/>
      <c r="B542" s="57"/>
      <c r="C542" s="62"/>
      <c r="D542" s="59"/>
      <c r="E542"/>
    </row>
    <row r="543" spans="1:5">
      <c r="A543" s="61"/>
      <c r="B543" s="57"/>
      <c r="C543" s="62"/>
      <c r="D543" s="59"/>
      <c r="E543"/>
    </row>
    <row r="544" spans="1:5">
      <c r="A544" s="62"/>
      <c r="B544" s="57"/>
      <c r="C544" s="62"/>
      <c r="D544" s="59"/>
      <c r="E544"/>
    </row>
    <row r="545" spans="1:5">
      <c r="A545" s="61"/>
      <c r="B545" s="57"/>
      <c r="C545" s="63"/>
      <c r="D545" s="59"/>
      <c r="E545"/>
    </row>
    <row r="546" spans="1:5">
      <c r="A546" s="59"/>
      <c r="B546" s="57"/>
      <c r="C546" s="62"/>
      <c r="D546" s="59"/>
      <c r="E546"/>
    </row>
    <row r="547" spans="1:5">
      <c r="A547" s="59"/>
      <c r="B547" s="57"/>
      <c r="C547" s="62"/>
      <c r="D547" s="59"/>
      <c r="E547"/>
    </row>
    <row r="548" spans="1:5">
      <c r="A548" s="56"/>
      <c r="B548" s="57"/>
      <c r="C548" s="58"/>
      <c r="D548" s="173"/>
      <c r="E548"/>
    </row>
    <row r="549" spans="1:5">
      <c r="A549" s="56"/>
      <c r="B549" s="57"/>
      <c r="C549" s="58"/>
      <c r="D549" s="59"/>
      <c r="E549"/>
    </row>
    <row r="550" spans="1:5">
      <c r="A550" s="57"/>
      <c r="B550" s="57"/>
      <c r="C550" s="63"/>
      <c r="D550" s="59"/>
      <c r="E550"/>
    </row>
    <row r="551" spans="1:5">
      <c r="A551" s="57"/>
      <c r="B551" s="57"/>
      <c r="C551" s="63"/>
      <c r="D551" s="59"/>
      <c r="E551"/>
    </row>
    <row r="552" spans="1:5">
      <c r="A552" s="64"/>
      <c r="B552" s="57"/>
      <c r="C552" s="62"/>
      <c r="D552" s="59"/>
      <c r="E552"/>
    </row>
    <row r="553" spans="1:5">
      <c r="A553" s="59"/>
      <c r="B553" s="57"/>
      <c r="C553" s="62"/>
      <c r="D553" s="59"/>
      <c r="E553"/>
    </row>
    <row r="554" spans="1:5">
      <c r="A554" s="57"/>
      <c r="B554" s="57"/>
      <c r="C554" s="63"/>
      <c r="D554" s="59"/>
      <c r="E554"/>
    </row>
    <row r="555" spans="1:5">
      <c r="A555" s="64"/>
      <c r="B555" s="57"/>
      <c r="C555" s="62"/>
      <c r="D555" s="59"/>
      <c r="E555"/>
    </row>
    <row r="556" spans="1:5">
      <c r="A556" s="59"/>
      <c r="B556" s="57"/>
      <c r="C556" s="62"/>
      <c r="D556" s="59"/>
      <c r="E556"/>
    </row>
    <row r="557" spans="1:5">
      <c r="A557" s="64"/>
      <c r="B557" s="57"/>
      <c r="C557" s="62"/>
      <c r="D557" s="59"/>
      <c r="E557"/>
    </row>
    <row r="558" spans="1:5">
      <c r="A558" s="64"/>
      <c r="B558" s="57"/>
      <c r="C558" s="62"/>
      <c r="D558" s="59"/>
      <c r="E558"/>
    </row>
    <row r="559" spans="1:5">
      <c r="A559" s="59"/>
      <c r="B559" s="57"/>
      <c r="C559" s="62"/>
      <c r="D559" s="59"/>
      <c r="E559"/>
    </row>
    <row r="560" spans="1:5">
      <c r="A560" s="59"/>
      <c r="B560" s="57"/>
      <c r="C560" s="62"/>
      <c r="D560" s="59"/>
      <c r="E560"/>
    </row>
    <row r="561" spans="1:5">
      <c r="A561" s="57"/>
      <c r="B561" s="57"/>
      <c r="C561" s="63"/>
      <c r="D561" s="59"/>
      <c r="E561"/>
    </row>
    <row r="562" spans="1:5">
      <c r="A562" s="61"/>
      <c r="B562" s="57"/>
      <c r="C562" s="63"/>
      <c r="D562" s="59"/>
      <c r="E562"/>
    </row>
    <row r="563" spans="1:5">
      <c r="A563" s="59"/>
      <c r="B563" s="57"/>
      <c r="C563" s="62"/>
      <c r="D563" s="59"/>
      <c r="E563"/>
    </row>
    <row r="564" spans="1:5">
      <c r="A564" s="57"/>
      <c r="B564" s="57"/>
      <c r="C564" s="63"/>
      <c r="D564" s="59"/>
      <c r="E564"/>
    </row>
    <row r="565" spans="1:5">
      <c r="A565" s="57"/>
      <c r="B565" s="57"/>
      <c r="C565" s="63"/>
      <c r="D565" s="59"/>
      <c r="E565"/>
    </row>
    <row r="566" spans="1:5">
      <c r="A566" s="61"/>
      <c r="B566" s="57"/>
      <c r="C566" s="63"/>
      <c r="D566" s="59"/>
      <c r="E566"/>
    </row>
    <row r="567" spans="1:5">
      <c r="A567" s="59"/>
      <c r="B567" s="57"/>
      <c r="C567" s="62"/>
      <c r="D567" s="59"/>
      <c r="E567"/>
    </row>
    <row r="568" spans="1:5">
      <c r="A568" s="59"/>
      <c r="B568" s="57"/>
      <c r="C568" s="62"/>
      <c r="D568" s="59"/>
      <c r="E568"/>
    </row>
    <row r="569" spans="1:5">
      <c r="A569" s="56"/>
      <c r="B569" s="57"/>
      <c r="C569" s="58"/>
      <c r="D569" s="59"/>
      <c r="E569"/>
    </row>
    <row r="570" spans="1:5">
      <c r="A570" s="59"/>
      <c r="B570" s="57"/>
      <c r="C570" s="62"/>
      <c r="D570" s="59"/>
      <c r="E570"/>
    </row>
    <row r="571" spans="1:5">
      <c r="A571" s="59"/>
      <c r="B571" s="57"/>
      <c r="C571" s="62"/>
      <c r="D571" s="59"/>
      <c r="E571"/>
    </row>
    <row r="572" spans="1:5" ht="13.8" thickBot="1">
      <c r="A572" s="59"/>
      <c r="B572" s="57"/>
      <c r="C572" s="62"/>
      <c r="D572" s="174"/>
      <c r="E572"/>
    </row>
    <row r="573" spans="1:5">
      <c r="A573" s="57"/>
      <c r="B573" s="57"/>
      <c r="C573" s="63"/>
      <c r="D573" s="182"/>
      <c r="E573"/>
    </row>
    <row r="574" spans="1:5">
      <c r="A574" s="59"/>
      <c r="B574" s="57"/>
      <c r="C574" s="62"/>
      <c r="D574" s="183"/>
      <c r="E574"/>
    </row>
    <row r="575" spans="1:5">
      <c r="A575" s="59"/>
      <c r="B575" s="57"/>
      <c r="C575" s="62"/>
      <c r="D575" s="183"/>
      <c r="E575"/>
    </row>
    <row r="576" spans="1:5">
      <c r="A576" s="59"/>
      <c r="B576" s="57"/>
      <c r="C576" s="62"/>
      <c r="D576" s="60"/>
      <c r="E576"/>
    </row>
    <row r="577" spans="1:5">
      <c r="A577" s="64"/>
      <c r="B577" s="57"/>
      <c r="C577" s="62"/>
      <c r="D577" s="60"/>
      <c r="E577"/>
    </row>
    <row r="578" spans="1:5" ht="13.8" thickBot="1">
      <c r="A578" s="169"/>
      <c r="B578" s="57"/>
      <c r="C578" s="77"/>
      <c r="D578" s="184"/>
      <c r="E578"/>
    </row>
    <row r="579" spans="1:5">
      <c r="A579" s="59"/>
      <c r="B579" s="61"/>
      <c r="C579" s="62"/>
      <c r="E579"/>
    </row>
    <row r="580" spans="1:5">
      <c r="A580" s="59"/>
      <c r="B580" s="61"/>
      <c r="C580" s="62"/>
      <c r="E580"/>
    </row>
    <row r="581" spans="1:5">
      <c r="A581" s="59"/>
      <c r="B581" s="61"/>
      <c r="C581" s="62"/>
      <c r="E581"/>
    </row>
    <row r="582" spans="1:5">
      <c r="A582" s="59"/>
      <c r="B582" s="61"/>
      <c r="C582" s="62"/>
      <c r="E582"/>
    </row>
    <row r="583" spans="1:5">
      <c r="A583" s="59"/>
      <c r="B583" s="61"/>
      <c r="C583" s="62"/>
      <c r="E583"/>
    </row>
    <row r="584" spans="1:5">
      <c r="A584" s="59"/>
      <c r="B584" s="61"/>
      <c r="C584" s="62"/>
      <c r="E584"/>
    </row>
    <row r="585" spans="1:5">
      <c r="A585" s="172"/>
      <c r="B585" s="336"/>
      <c r="C585" s="175"/>
      <c r="E585"/>
    </row>
  </sheetData>
  <pageMargins left="0.7" right="0.7" top="0.75" bottom="0.75" header="0.3" footer="0.3"/>
  <pageSetup paperSize="9" orientation="portrait" horizontalDpi="360" verticalDpi="36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U x w V A w U E 5 i j A A A A 9 g A A A B I A H A B D b 2 5 m a W c v U G F j a 2 F n Z S 5 4 b W w g o h g A K K A U A A A A A A A A A A A A A A A A A A A A A A A A A A A A h Y 9 B C s I w F E S v U r J v k s a N l N + I u L U g i O I 2 p L E N t r / S p K Z 3 c + G R v I I V r b p z O T N v Y O Z + v c F i a O r o Y j p n W 8 x I Q j m J D O q 2 s F h m p P f H e E 4 W E j Z K n 1 R p o h F G l w 7 O Z q T y / p w y F k K g Y U b b r m S C 8 4 Q d 8 v V W V 6 Z R s U X n F W p D P q 3 i f 4 t I 2 L / G S E E T L q j g 4 y Z g k w m 5 x S 8 g x u y Z / p i w 6 m v f d 0 Y a j J c 7 Y J M E 9 v 4 g H 1 B L A w Q U A A I A C A C V T H B 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U x w V C i K R 7 g O A A A A E Q A A A B M A H A B G b 3 J t d W x h c y 9 T Z W N 0 a W 9 u M S 5 t I K I Y A C i g F A A A A A A A A A A A A A A A A A A A A A A A A A A A A C t O T S 7 J z M 9 T C I b Q h t Y A U E s B A i 0 A F A A C A A g A l U x w V A w U E 5 i j A A A A 9 g A A A B I A A A A A A A A A A A A A A A A A A A A A A E N v b m Z p Z y 9 Q Y W N r Y W d l L n h t b F B L A Q I t A B Q A A g A I A J V M c F Q P y u m r p A A A A O k A A A A T A A A A A A A A A A A A A A A A A O 8 A A A B b Q 2 9 u d G V u d F 9 U e X B l c 1 0 u e G 1 s U E s B A i 0 A F A A C A A g A l U x w V C 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L w K Z + h 2 z s 1 K r 8 3 l G q V T r x o A A A A A A g A A A A A A E G Y A A A A B A A A g A A A A J T B U + Z z l + v V r I 7 r X g 7 s o X 2 + C o 0 t 3 5 K C c 1 q P C 9 e N K n r 4 A A A A A D o A A A A A C A A A g A A A A f x j U a T j y r / Q Z U z s T q l O v N h P I u t q Y d S r x L R 8 u n A G Q k V V Q A A A A u O u A v h a E o 9 G A f D r t Y x T y 3 N d j G 8 K f b H t E f K B z o e e p A x y v P F t f F m s F v j h e b E 1 9 e X f S 5 j J 1 Z X A p K V r u S T K p q v V h j a 9 s J r 2 l O u x 7 N g j U / U + h v d h A A A A A 1 f V j g z A c r U 5 k k e o e 8 X w E Q G s C C M L t a o Z x r 0 C V e 9 9 r O A E a G q t m 6 r N I j J b u m n / W G A D 9 M C d U f 0 w P K K 9 p b Q R 3 d J D C I w = = < / D a t a M a s h u p > 
</file>

<file path=customXml/itemProps1.xml><?xml version="1.0" encoding="utf-8"?>
<ds:datastoreItem xmlns:ds="http://schemas.openxmlformats.org/officeDocument/2006/customXml" ds:itemID="{E0EDF105-B511-44D4-BCB2-925B3F6A24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EXPORT RATES SEARCH</vt:lpstr>
      <vt:lpstr>NATIONAL EXPORT RATES </vt:lpstr>
      <vt:lpstr>WORKING SHEET - HIDE FROM CUST </vt:lpstr>
      <vt:lpstr>Conditions and freight surcharg</vt:lpstr>
      <vt:lpstr>MCN Singapore onf rates</vt:lpstr>
      <vt:lpstr>Information</vt:lpstr>
      <vt:lpstr>MCN Busan onf rates</vt:lpstr>
      <vt:lpstr>NZ &amp; Pacific Island Rates</vt:lpstr>
      <vt:lpstr>Micronesia</vt:lpstr>
      <vt:lpstr>TARIFF TERMS &amp; SURCHARGES</vt:lpstr>
      <vt:lpstr>EXPORT CFS DEPOT &amp; CONTACTS</vt:lpstr>
      <vt:lpstr>EIFC Terms &amp; Conditions of Tr</vt:lpstr>
      <vt:lpstr>'EXPORT RATES SEARCH'!Print_Area</vt:lpstr>
      <vt:lpstr>'MCN Busan onf rates'!Print_Area</vt:lpstr>
      <vt:lpstr>'NATIONAL EXPORT RATES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dc:creator>
  <cp:lastModifiedBy>Therasa Ewart</cp:lastModifiedBy>
  <cp:lastPrinted>2017-10-24T23:03:11Z</cp:lastPrinted>
  <dcterms:created xsi:type="dcterms:W3CDTF">2003-09-07T23:45:49Z</dcterms:created>
  <dcterms:modified xsi:type="dcterms:W3CDTF">2022-03-29T04:48:56Z</dcterms:modified>
</cp:coreProperties>
</file>